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364226a3e1c3a2c2/Desktop/"/>
    </mc:Choice>
  </mc:AlternateContent>
  <xr:revisionPtr revIDLastSave="5" documentId="13_ncr:1_{DCC47B1E-1352-402C-B4D2-B25C070A8846}" xr6:coauthVersionLast="47" xr6:coauthVersionMax="47" xr10:uidLastSave="{66B3B3D0-CCA8-4E7C-A7EB-B4BA90233B19}"/>
  <bookViews>
    <workbookView xWindow="-108" yWindow="-108" windowWidth="23256" windowHeight="12576" xr2:uid="{48727A73-64F7-4946-BD75-DA1C55E2CC3D}"/>
  </bookViews>
  <sheets>
    <sheet name="RMD" sheetId="2" r:id="rId1"/>
    <sheet name="Investment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2" l="1"/>
  <c r="X10" i="2"/>
  <c r="X9" i="2"/>
  <c r="X8" i="2"/>
  <c r="S19" i="2"/>
  <c r="S18" i="2"/>
  <c r="M7" i="3" l="1"/>
  <c r="M8" i="3" s="1"/>
  <c r="M4" i="3"/>
  <c r="M5" i="3" s="1"/>
  <c r="N8" i="3" l="1"/>
  <c r="D16" i="3"/>
  <c r="C16" i="3" l="1"/>
  <c r="V8" i="2" s="1"/>
  <c r="B16" i="3"/>
  <c r="D31" i="3"/>
  <c r="C31" i="3"/>
  <c r="E8" i="2" s="1"/>
  <c r="K8" i="2" s="1"/>
  <c r="E9" i="2" s="1"/>
  <c r="K9" i="2" s="1"/>
  <c r="B31" i="3"/>
  <c r="P9" i="2" l="1"/>
  <c r="V9" i="2" s="1"/>
  <c r="P10" i="2" s="1"/>
  <c r="V10" i="2" s="1"/>
  <c r="P11" i="2" s="1"/>
  <c r="V11" i="2" s="1"/>
  <c r="P12" i="2" s="1"/>
  <c r="V12" i="2" s="1"/>
  <c r="P13" i="2" s="1"/>
  <c r="V13" i="2" s="1"/>
  <c r="P14" i="2" s="1"/>
  <c r="V14" i="2" s="1"/>
  <c r="P15" i="2" s="1"/>
  <c r="V15" i="2" s="1"/>
  <c r="P16" i="2" s="1"/>
  <c r="V16" i="2" s="1"/>
  <c r="P17" i="2" s="1"/>
  <c r="V17" i="2" s="1"/>
  <c r="P18" i="2" s="1"/>
  <c r="V18" i="2" s="1"/>
  <c r="P19" i="2" s="1"/>
  <c r="V19" i="2" s="1"/>
  <c r="P20" i="2" s="1"/>
  <c r="E31" i="3"/>
  <c r="C32" i="3" s="1"/>
  <c r="E16" i="3"/>
  <c r="D34" i="3"/>
  <c r="B34" i="3"/>
  <c r="C34" i="3"/>
  <c r="E10" i="2"/>
  <c r="K10" i="2" s="1"/>
  <c r="E11" i="2" l="1"/>
  <c r="B32" i="3"/>
  <c r="C17" i="3"/>
  <c r="D17" i="3"/>
  <c r="D32" i="3"/>
  <c r="E34" i="3"/>
  <c r="B35" i="3" s="1"/>
  <c r="B17" i="3"/>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35" i="3" l="1"/>
  <c r="F11" i="2"/>
  <c r="C35" i="3"/>
  <c r="G11" i="2" l="1"/>
  <c r="H11" i="2" s="1"/>
  <c r="X11" i="2" s="1"/>
  <c r="K11" i="2" l="1"/>
  <c r="E12" i="2" s="1"/>
  <c r="F12" i="2" s="1"/>
  <c r="G12" i="2" s="1"/>
  <c r="H12" i="2" s="1"/>
  <c r="X12" i="2" s="1"/>
  <c r="K12" i="2" l="1"/>
  <c r="E13" i="2" s="1"/>
  <c r="F13" i="2" s="1"/>
  <c r="G13" i="2" s="1"/>
  <c r="H13" i="2" s="1"/>
  <c r="X13" i="2" s="1"/>
  <c r="K13" i="2" l="1"/>
  <c r="E14" i="2" s="1"/>
  <c r="F14" i="2" l="1"/>
  <c r="G14" i="2" s="1"/>
  <c r="H14" i="2" s="1"/>
  <c r="X14" i="2" s="1"/>
  <c r="K14" i="2" l="1"/>
  <c r="E15" i="2" s="1"/>
  <c r="Q20" i="2" l="1"/>
  <c r="R20" i="2" s="1"/>
  <c r="S20" i="2" s="1"/>
  <c r="F15" i="2"/>
  <c r="G15" i="2" s="1"/>
  <c r="H15" i="2" s="1"/>
  <c r="X15" i="2" s="1"/>
  <c r="V20" i="2" l="1"/>
  <c r="P21" i="2" s="1"/>
  <c r="Q21" i="2" s="1"/>
  <c r="R21" i="2" s="1"/>
  <c r="K15" i="2"/>
  <c r="E16" i="2" s="1"/>
  <c r="V21" i="2" l="1"/>
  <c r="P22" i="2" s="1"/>
  <c r="Q22" i="2" s="1"/>
  <c r="R22" i="2" s="1"/>
  <c r="S21" i="2"/>
  <c r="F16" i="2"/>
  <c r="G16" i="2" s="1"/>
  <c r="H16" i="2" s="1"/>
  <c r="X16" i="2" s="1"/>
  <c r="V22" i="2" l="1"/>
  <c r="P23" i="2" s="1"/>
  <c r="S22" i="2"/>
  <c r="K16" i="2"/>
  <c r="E17" i="2" s="1"/>
  <c r="Q23" i="2" l="1"/>
  <c r="R23" i="2" s="1"/>
  <c r="F17" i="2"/>
  <c r="G17" i="2" s="1"/>
  <c r="H17" i="2" s="1"/>
  <c r="X17" i="2" s="1"/>
  <c r="V23" i="2" l="1"/>
  <c r="P24" i="2" s="1"/>
  <c r="S23" i="2"/>
  <c r="K17" i="2"/>
  <c r="E18" i="2" s="1"/>
  <c r="Q24" i="2" l="1"/>
  <c r="R24" i="2" s="1"/>
  <c r="F18" i="2"/>
  <c r="G18" i="2" s="1"/>
  <c r="H18" i="2" s="1"/>
  <c r="X18" i="2" s="1"/>
  <c r="V24" i="2" l="1"/>
  <c r="P25" i="2" s="1"/>
  <c r="S24" i="2"/>
  <c r="K18" i="2"/>
  <c r="E19" i="2" s="1"/>
  <c r="Q25" i="2" l="1"/>
  <c r="R25" i="2" s="1"/>
  <c r="F19" i="2"/>
  <c r="G19" i="2" s="1"/>
  <c r="H19" i="2" s="1"/>
  <c r="X19" i="2" s="1"/>
  <c r="V25" i="2" l="1"/>
  <c r="P26" i="2" s="1"/>
  <c r="S25" i="2"/>
  <c r="K19" i="2"/>
  <c r="E20" i="2" s="1"/>
  <c r="Q26" i="2" l="1"/>
  <c r="R26" i="2" s="1"/>
  <c r="F20" i="2"/>
  <c r="G20" i="2" s="1"/>
  <c r="H20" i="2" s="1"/>
  <c r="X20" i="2" s="1"/>
  <c r="V26" i="2" l="1"/>
  <c r="P27" i="2" s="1"/>
  <c r="S26" i="2"/>
  <c r="K20" i="2"/>
  <c r="E21" i="2" s="1"/>
  <c r="Q27" i="2" l="1"/>
  <c r="R27" i="2" s="1"/>
  <c r="F21" i="2"/>
  <c r="G21" i="2" s="1"/>
  <c r="H21" i="2" s="1"/>
  <c r="X21" i="2" s="1"/>
  <c r="V27" i="2" l="1"/>
  <c r="P28" i="2" s="1"/>
  <c r="S27" i="2"/>
  <c r="K21" i="2"/>
  <c r="E22" i="2" s="1"/>
  <c r="Q28" i="2" l="1"/>
  <c r="R28" i="2" s="1"/>
  <c r="V28" i="2" l="1"/>
  <c r="P29" i="2" s="1"/>
  <c r="S28" i="2"/>
  <c r="F22" i="2"/>
  <c r="G22" i="2" s="1"/>
  <c r="H22" i="2" s="1"/>
  <c r="X22" i="2" s="1"/>
  <c r="K22" i="2" l="1"/>
  <c r="E23" i="2" s="1"/>
  <c r="Q29" i="2"/>
  <c r="R29" i="2" s="1"/>
  <c r="V29" i="2" l="1"/>
  <c r="P30" i="2" s="1"/>
  <c r="Q30" i="2" s="1"/>
  <c r="R30" i="2" s="1"/>
  <c r="S29" i="2"/>
  <c r="F23" i="2"/>
  <c r="G23" i="2" s="1"/>
  <c r="H23" i="2" s="1"/>
  <c r="X23" i="2" s="1"/>
  <c r="V30" i="2" l="1"/>
  <c r="P31" i="2" s="1"/>
  <c r="S30" i="2"/>
  <c r="K23" i="2"/>
  <c r="E24" i="2" s="1"/>
  <c r="Q31" i="2" l="1"/>
  <c r="R31" i="2" s="1"/>
  <c r="V31" i="2" l="1"/>
  <c r="P32" i="2" s="1"/>
  <c r="S31" i="2"/>
  <c r="F24" i="2"/>
  <c r="G24" i="2" s="1"/>
  <c r="H24" i="2" s="1"/>
  <c r="X24" i="2" s="1"/>
  <c r="K24" i="2" l="1"/>
  <c r="E25" i="2" s="1"/>
  <c r="Q32" i="2"/>
  <c r="R32" i="2" s="1"/>
  <c r="V32" i="2" l="1"/>
  <c r="P33" i="2" s="1"/>
  <c r="S32" i="2"/>
  <c r="F25" i="2"/>
  <c r="G25" i="2" s="1"/>
  <c r="H25" i="2" s="1"/>
  <c r="X25" i="2" s="1"/>
  <c r="K25" i="2" l="1"/>
  <c r="E26" i="2" s="1"/>
  <c r="Q33" i="2"/>
  <c r="R33" i="2" s="1"/>
  <c r="V33" i="2" l="1"/>
  <c r="P34" i="2" s="1"/>
  <c r="S33" i="2"/>
  <c r="F26" i="2"/>
  <c r="G26" i="2" s="1"/>
  <c r="H26" i="2" s="1"/>
  <c r="X26" i="2" s="1"/>
  <c r="K26" i="2" l="1"/>
  <c r="E27" i="2" s="1"/>
  <c r="Q34" i="2"/>
  <c r="R34" i="2" s="1"/>
  <c r="V34" i="2" l="1"/>
  <c r="P35" i="2" s="1"/>
  <c r="S34" i="2"/>
  <c r="F27" i="2"/>
  <c r="G27" i="2" s="1"/>
  <c r="H27" i="2" s="1"/>
  <c r="X27" i="2" s="1"/>
  <c r="K27" i="2" l="1"/>
  <c r="E28" i="2" s="1"/>
  <c r="Q35" i="2"/>
  <c r="R35" i="2" s="1"/>
  <c r="V35" i="2" l="1"/>
  <c r="P36" i="2" s="1"/>
  <c r="S35" i="2"/>
  <c r="F28" i="2"/>
  <c r="G28" i="2" s="1"/>
  <c r="H28" i="2" s="1"/>
  <c r="X28" i="2" s="1"/>
  <c r="K28" i="2" l="1"/>
  <c r="E29" i="2" s="1"/>
  <c r="Q36" i="2"/>
  <c r="R36" i="2" s="1"/>
  <c r="V36" i="2" l="1"/>
  <c r="P37" i="2" s="1"/>
  <c r="S36" i="2"/>
  <c r="F29" i="2"/>
  <c r="G29" i="2" s="1"/>
  <c r="H29" i="2" s="1"/>
  <c r="X29" i="2" s="1"/>
  <c r="K29" i="2" l="1"/>
  <c r="E30" i="2" s="1"/>
  <c r="Q37" i="2"/>
  <c r="R37" i="2" s="1"/>
  <c r="V37" i="2" l="1"/>
  <c r="P38" i="2" s="1"/>
  <c r="S37" i="2"/>
  <c r="F30" i="2"/>
  <c r="G30" i="2" s="1"/>
  <c r="H30" i="2" s="1"/>
  <c r="X30" i="2" s="1"/>
  <c r="K30" i="2" l="1"/>
  <c r="E31" i="2" s="1"/>
  <c r="Q38" i="2"/>
  <c r="R38" i="2" s="1"/>
  <c r="V38" i="2" l="1"/>
  <c r="P39" i="2" s="1"/>
  <c r="S38" i="2"/>
  <c r="F31" i="2"/>
  <c r="G31" i="2" s="1"/>
  <c r="H31" i="2" s="1"/>
  <c r="X31" i="2" s="1"/>
  <c r="K31" i="2" l="1"/>
  <c r="E32" i="2" s="1"/>
  <c r="Q39" i="2"/>
  <c r="R39" i="2" s="1"/>
  <c r="V39" i="2" l="1"/>
  <c r="P40" i="2" s="1"/>
  <c r="S39" i="2"/>
  <c r="F32" i="2"/>
  <c r="G32" i="2" s="1"/>
  <c r="H32" i="2" s="1"/>
  <c r="X32" i="2" s="1"/>
  <c r="K32" i="2" l="1"/>
  <c r="E33" i="2" s="1"/>
  <c r="Q40" i="2"/>
  <c r="R40" i="2" s="1"/>
  <c r="V40" i="2" l="1"/>
  <c r="P41" i="2" s="1"/>
  <c r="S40" i="2"/>
  <c r="F33" i="2"/>
  <c r="G33" i="2" s="1"/>
  <c r="H33" i="2" s="1"/>
  <c r="X33" i="2" s="1"/>
  <c r="K33" i="2" l="1"/>
  <c r="E34" i="2" s="1"/>
  <c r="Q41" i="2"/>
  <c r="R41" i="2" s="1"/>
  <c r="V41" i="2" l="1"/>
  <c r="P42" i="2" s="1"/>
  <c r="S41" i="2"/>
  <c r="F34" i="2"/>
  <c r="G34" i="2" s="1"/>
  <c r="H34" i="2" s="1"/>
  <c r="X34" i="2" s="1"/>
  <c r="K34" i="2" l="1"/>
  <c r="E35" i="2" s="1"/>
  <c r="Q42" i="2"/>
  <c r="R42" i="2" s="1"/>
  <c r="V42" i="2" l="1"/>
  <c r="P43" i="2" s="1"/>
  <c r="S42" i="2"/>
  <c r="F35" i="2"/>
  <c r="G35" i="2" s="1"/>
  <c r="H35" i="2" s="1"/>
  <c r="X35" i="2" s="1"/>
  <c r="K35" i="2" l="1"/>
  <c r="E36" i="2" s="1"/>
  <c r="Q43" i="2"/>
  <c r="R43" i="2" s="1"/>
  <c r="V43" i="2" l="1"/>
  <c r="P44" i="2" s="1"/>
  <c r="S43" i="2"/>
  <c r="F36" i="2"/>
  <c r="G36" i="2" s="1"/>
  <c r="H36" i="2" s="1"/>
  <c r="X36" i="2" s="1"/>
  <c r="K36" i="2" l="1"/>
  <c r="E37" i="2" s="1"/>
  <c r="Q44" i="2"/>
  <c r="R44" i="2" s="1"/>
  <c r="V44" i="2" l="1"/>
  <c r="P45" i="2" s="1"/>
  <c r="S44" i="2"/>
  <c r="F37" i="2"/>
  <c r="G37" i="2" s="1"/>
  <c r="H37" i="2" s="1"/>
  <c r="X37" i="2" s="1"/>
  <c r="K37" i="2" l="1"/>
  <c r="E38" i="2" s="1"/>
  <c r="Q45" i="2"/>
  <c r="R45" i="2" s="1"/>
  <c r="V45" i="2" l="1"/>
  <c r="P46" i="2" s="1"/>
  <c r="S45" i="2"/>
  <c r="F38" i="2"/>
  <c r="G38" i="2" s="1"/>
  <c r="H38" i="2" s="1"/>
  <c r="X38" i="2" s="1"/>
  <c r="K38" i="2" l="1"/>
  <c r="E39" i="2" s="1"/>
  <c r="Q46" i="2"/>
  <c r="R46" i="2" s="1"/>
  <c r="V46" i="2" l="1"/>
  <c r="P47" i="2" s="1"/>
  <c r="S46" i="2"/>
  <c r="F39" i="2"/>
  <c r="G39" i="2" s="1"/>
  <c r="H39" i="2" s="1"/>
  <c r="X39" i="2" s="1"/>
  <c r="K39" i="2" l="1"/>
  <c r="E40" i="2" s="1"/>
  <c r="Q47" i="2"/>
  <c r="R47" i="2" s="1"/>
  <c r="V47" i="2" l="1"/>
  <c r="P48" i="2" s="1"/>
  <c r="S47" i="2"/>
  <c r="F40" i="2"/>
  <c r="G40" i="2" s="1"/>
  <c r="H40" i="2" s="1"/>
  <c r="X40" i="2" s="1"/>
  <c r="K40" i="2" l="1"/>
  <c r="E41" i="2" s="1"/>
  <c r="Q48" i="2"/>
  <c r="R48" i="2" s="1"/>
  <c r="V48" i="2" l="1"/>
  <c r="P49" i="2" s="1"/>
  <c r="S48" i="2"/>
  <c r="F41" i="2"/>
  <c r="G41" i="2" s="1"/>
  <c r="H41" i="2" s="1"/>
  <c r="X41" i="2" s="1"/>
  <c r="K41" i="2" l="1"/>
  <c r="E42" i="2" s="1"/>
  <c r="Q49" i="2"/>
  <c r="R49" i="2" s="1"/>
  <c r="V49" i="2" l="1"/>
  <c r="P50" i="2" s="1"/>
  <c r="S49" i="2"/>
  <c r="F42" i="2"/>
  <c r="G42" i="2" s="1"/>
  <c r="H42" i="2" s="1"/>
  <c r="X42" i="2" s="1"/>
  <c r="K42" i="2" l="1"/>
  <c r="E43" i="2" s="1"/>
  <c r="Q50" i="2"/>
  <c r="R50" i="2" s="1"/>
  <c r="V50" i="2" l="1"/>
  <c r="P51" i="2" s="1"/>
  <c r="S50" i="2"/>
  <c r="F43" i="2"/>
  <c r="G43" i="2" s="1"/>
  <c r="H43" i="2" s="1"/>
  <c r="X43" i="2" s="1"/>
  <c r="K43" i="2" l="1"/>
  <c r="E44" i="2" s="1"/>
  <c r="Q51" i="2"/>
  <c r="R51" i="2" s="1"/>
  <c r="V51" i="2" l="1"/>
  <c r="P52" i="2" s="1"/>
  <c r="S51" i="2"/>
  <c r="F44" i="2"/>
  <c r="G44" i="2" s="1"/>
  <c r="H44" i="2" s="1"/>
  <c r="X44" i="2" s="1"/>
  <c r="K44" i="2" l="1"/>
  <c r="E45" i="2" s="1"/>
  <c r="Q52" i="2"/>
  <c r="R52" i="2" s="1"/>
  <c r="V52" i="2" l="1"/>
  <c r="P53" i="2" s="1"/>
  <c r="Q53" i="2" s="1"/>
  <c r="R53" i="2" s="1"/>
  <c r="S52" i="2"/>
  <c r="F45" i="2"/>
  <c r="G45" i="2" s="1"/>
  <c r="H45" i="2" s="1"/>
  <c r="X45" i="2" s="1"/>
  <c r="V53" i="2" l="1"/>
  <c r="P54" i="2" s="1"/>
  <c r="S53" i="2"/>
  <c r="K45" i="2"/>
  <c r="E46" i="2" s="1"/>
  <c r="Q54" i="2" l="1"/>
  <c r="R54" i="2" s="1"/>
  <c r="F46" i="2"/>
  <c r="G46" i="2" s="1"/>
  <c r="H46" i="2" s="1"/>
  <c r="X46" i="2" s="1"/>
  <c r="V54" i="2" l="1"/>
  <c r="P55" i="2" s="1"/>
  <c r="S54" i="2"/>
  <c r="K46" i="2"/>
  <c r="E47" i="2" s="1"/>
  <c r="Q55" i="2" l="1"/>
  <c r="R55" i="2" s="1"/>
  <c r="F47" i="2"/>
  <c r="G47" i="2" s="1"/>
  <c r="H47" i="2" s="1"/>
  <c r="X47" i="2" s="1"/>
  <c r="V55" i="2" l="1"/>
  <c r="P56" i="2" s="1"/>
  <c r="S55" i="2"/>
  <c r="K47" i="2"/>
  <c r="E48" i="2" s="1"/>
  <c r="Q56" i="2" l="1"/>
  <c r="R56" i="2" s="1"/>
  <c r="F48" i="2"/>
  <c r="G48" i="2" s="1"/>
  <c r="H48" i="2" s="1"/>
  <c r="X48" i="2" s="1"/>
  <c r="V56" i="2" l="1"/>
  <c r="P57" i="2" s="1"/>
  <c r="S56" i="2"/>
  <c r="K48" i="2"/>
  <c r="E49" i="2" s="1"/>
  <c r="Q57" i="2" l="1"/>
  <c r="R57" i="2" s="1"/>
  <c r="F49" i="2"/>
  <c r="G49" i="2" s="1"/>
  <c r="H49" i="2" s="1"/>
  <c r="X49" i="2" s="1"/>
  <c r="V57" i="2" l="1"/>
  <c r="P58" i="2" s="1"/>
  <c r="S57" i="2"/>
  <c r="K49" i="2"/>
  <c r="E50" i="2" s="1"/>
  <c r="Q58" i="2" l="1"/>
  <c r="R58" i="2" s="1"/>
  <c r="F50" i="2"/>
  <c r="G50" i="2" s="1"/>
  <c r="H50" i="2" s="1"/>
  <c r="X50" i="2" s="1"/>
  <c r="V58" i="2" l="1"/>
  <c r="P59" i="2" s="1"/>
  <c r="S58" i="2"/>
  <c r="K50" i="2"/>
  <c r="E51" i="2" s="1"/>
  <c r="Q59" i="2" l="1"/>
  <c r="R59" i="2" s="1"/>
  <c r="F51" i="2"/>
  <c r="G51" i="2" s="1"/>
  <c r="H51" i="2" s="1"/>
  <c r="X51" i="2" s="1"/>
  <c r="V59" i="2" l="1"/>
  <c r="P60" i="2" s="1"/>
  <c r="S59" i="2"/>
  <c r="K51" i="2"/>
  <c r="E52" i="2" s="1"/>
  <c r="Q60" i="2" l="1"/>
  <c r="R60" i="2" s="1"/>
  <c r="S60" i="2" s="1"/>
  <c r="X60" i="2" s="1"/>
  <c r="F52" i="2"/>
  <c r="G52" i="2" s="1"/>
  <c r="H52" i="2" s="1"/>
  <c r="X52" i="2" s="1"/>
  <c r="K52" i="2" l="1"/>
  <c r="E53" i="2" s="1"/>
  <c r="V60" i="2"/>
  <c r="P61" i="2" s="1"/>
  <c r="Q61" i="2" l="1"/>
  <c r="R61" i="2" s="1"/>
  <c r="S61" i="2" s="1"/>
  <c r="X61" i="2" s="1"/>
  <c r="F53" i="2"/>
  <c r="G53" i="2" s="1"/>
  <c r="H53" i="2" s="1"/>
  <c r="X53" i="2" s="1"/>
  <c r="K53" i="2" l="1"/>
  <c r="E54" i="2" s="1"/>
  <c r="V61" i="2"/>
  <c r="P62" i="2" s="1"/>
  <c r="Q62" i="2" l="1"/>
  <c r="R62" i="2" s="1"/>
  <c r="S62" i="2" s="1"/>
  <c r="X62" i="2" s="1"/>
  <c r="F54" i="2"/>
  <c r="G54" i="2" s="1"/>
  <c r="H54" i="2" s="1"/>
  <c r="X54" i="2" s="1"/>
  <c r="K54" i="2" l="1"/>
  <c r="E55" i="2" s="1"/>
  <c r="V62" i="2"/>
  <c r="P63" i="2" s="1"/>
  <c r="Q63" i="2" l="1"/>
  <c r="R63" i="2" s="1"/>
  <c r="S63" i="2" s="1"/>
  <c r="X63" i="2" s="1"/>
  <c r="F55" i="2"/>
  <c r="G55" i="2" s="1"/>
  <c r="H55" i="2" s="1"/>
  <c r="X55" i="2" s="1"/>
  <c r="K55" i="2" l="1"/>
  <c r="E56" i="2" s="1"/>
  <c r="V63" i="2"/>
  <c r="P64" i="2" s="1"/>
  <c r="Q64" i="2" l="1"/>
  <c r="R64" i="2" s="1"/>
  <c r="S64" i="2" s="1"/>
  <c r="X64" i="2" s="1"/>
  <c r="F56" i="2"/>
  <c r="G56" i="2" s="1"/>
  <c r="H56" i="2" s="1"/>
  <c r="X56" i="2" s="1"/>
  <c r="K56" i="2" l="1"/>
  <c r="E57" i="2" s="1"/>
  <c r="V64" i="2"/>
  <c r="P65" i="2" s="1"/>
  <c r="Q65" i="2" l="1"/>
  <c r="R65" i="2" s="1"/>
  <c r="S65" i="2" s="1"/>
  <c r="X65" i="2" s="1"/>
  <c r="F57" i="2"/>
  <c r="G57" i="2" s="1"/>
  <c r="H57" i="2" s="1"/>
  <c r="X57" i="2" s="1"/>
  <c r="K57" i="2" l="1"/>
  <c r="E58" i="2" s="1"/>
  <c r="V65" i="2"/>
  <c r="P66" i="2" s="1"/>
  <c r="Q66" i="2" l="1"/>
  <c r="R66" i="2" s="1"/>
  <c r="S66" i="2" s="1"/>
  <c r="X66" i="2" s="1"/>
  <c r="F58" i="2"/>
  <c r="G58" i="2" s="1"/>
  <c r="H58" i="2" s="1"/>
  <c r="X58" i="2" s="1"/>
  <c r="K58" i="2" l="1"/>
  <c r="E59" i="2" s="1"/>
  <c r="V66" i="2"/>
  <c r="P67" i="2" s="1"/>
  <c r="Q67" i="2" l="1"/>
  <c r="R67" i="2" s="1"/>
  <c r="S67" i="2" s="1"/>
  <c r="X67" i="2" s="1"/>
  <c r="F59" i="2"/>
  <c r="G59" i="2" s="1"/>
  <c r="H59" i="2" s="1"/>
  <c r="X59" i="2" s="1"/>
  <c r="K59" i="2" l="1"/>
  <c r="V67" i="2"/>
  <c r="P68" i="2" s="1"/>
  <c r="Q68" i="2" l="1"/>
  <c r="R68" i="2" s="1"/>
  <c r="S68" i="2" s="1"/>
  <c r="X68" i="2" s="1"/>
  <c r="V68" i="2" l="1"/>
</calcChain>
</file>

<file path=xl/sharedStrings.xml><?xml version="1.0" encoding="utf-8"?>
<sst xmlns="http://schemas.openxmlformats.org/spreadsheetml/2006/main" count="67" uniqueCount="33">
  <si>
    <t>This table is the life expectancy table to be used by all IRA owners to calculate lifetime distributions unless your beneficiary is your spouse who is more than 10 years younger than you. In that case, you would not use this table, you would use the actual joint life expectancy of you and your spouse based on the regular Joint Life Expectancy Table. The Uniform Lifetime Table is never used by IRA beneficiaries to compute required distributions on their inherited IRAs.</t>
  </si>
  <si>
    <t>Age of IRA Owner or Plan Participant</t>
  </si>
  <si>
    <t>Life Expectancy</t>
  </si>
  <si>
    <t>(in years)</t>
  </si>
  <si>
    <t>RMD</t>
  </si>
  <si>
    <t>Enter birth year</t>
  </si>
  <si>
    <t>12/31 balance of IRA from prior year</t>
  </si>
  <si>
    <t>Spouses Age of IRA Owner or Plan Participant</t>
  </si>
  <si>
    <t>RMD rounded up to nearest dollar</t>
  </si>
  <si>
    <t>Combined spouses RMD for Fed tax planning</t>
  </si>
  <si>
    <t>Conversions</t>
  </si>
  <si>
    <t>Conversion</t>
  </si>
  <si>
    <t>Expected Investment Returns</t>
  </si>
  <si>
    <t>Conversions / Extra Withdraws</t>
  </si>
  <si>
    <t>Roth</t>
  </si>
  <si>
    <t>Ron</t>
  </si>
  <si>
    <t>HSA</t>
  </si>
  <si>
    <t>401k</t>
  </si>
  <si>
    <t>Taxable</t>
  </si>
  <si>
    <t>Donnna</t>
  </si>
  <si>
    <t>Total</t>
  </si>
  <si>
    <t>Total Ron and Donna</t>
  </si>
  <si>
    <t>IRA / 401k</t>
  </si>
  <si>
    <t>Year end balance</t>
  </si>
  <si>
    <t>RMD rounded up to nearest dollar before any QCD</t>
  </si>
  <si>
    <t>IRA</t>
  </si>
  <si>
    <t>I Bonds</t>
  </si>
  <si>
    <t>Roth IRA</t>
  </si>
  <si>
    <t>RMD Required after taking QCD</t>
  </si>
  <si>
    <t>Yellow means - your input is required</t>
  </si>
  <si>
    <t>Charitable QCD - eligible at age 70 1/2</t>
  </si>
  <si>
    <t>Person 1</t>
  </si>
  <si>
    <t>Person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</si>
</sst>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2"/>
      <color rgb="FF545454"/>
      <name val="Open Sans"/>
      <family val="2"/>
    </font>
    <font>
      <sz val="12"/>
      <color rgb="FF545454"/>
      <name val="Open Sans"/>
      <family val="2"/>
    </font>
    <font>
      <sz val="9.6"/>
      <color rgb="FF424242"/>
      <name val="Arial"/>
      <family val="2"/>
    </font>
    <font>
      <b/>
      <sz val="14"/>
      <color theme="1"/>
      <name val="Arial Black"/>
      <family val="2"/>
    </font>
    <font>
      <sz val="14"/>
      <color theme="1"/>
      <name val="Arial Black"/>
      <family val="2"/>
    </font>
    <font>
      <b/>
      <sz val="18"/>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1" tint="4.9989318521683403E-2"/>
        <bgColor indexed="64"/>
      </patternFill>
    </fill>
    <fill>
      <patternFill patternType="solid">
        <fgColor rgb="FF92D050"/>
        <bgColor indexed="64"/>
      </patternFill>
    </fill>
    <fill>
      <patternFill patternType="solid">
        <fgColor theme="9" tint="0.39997558519241921"/>
        <bgColor indexed="64"/>
      </patternFill>
    </fill>
  </fills>
  <borders count="13">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diagonal/>
    </border>
    <border>
      <left/>
      <right/>
      <top/>
      <bottom style="medium">
        <color rgb="FF000000"/>
      </bottom>
      <diagonal/>
    </border>
    <border>
      <left/>
      <right/>
      <top style="thin">
        <color indexed="64"/>
      </top>
      <bottom style="double">
        <color indexed="64"/>
      </bottom>
      <diagonal/>
    </border>
    <border>
      <left/>
      <right/>
      <top/>
      <bottom style="medium">
        <color indexed="64"/>
      </bottom>
      <diagonal/>
    </border>
    <border>
      <left style="medium">
        <color rgb="FF000000"/>
      </left>
      <right style="medium">
        <color rgb="FF000000"/>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43" fontId="0" fillId="0" borderId="0" xfId="1" applyFont="1"/>
    <xf numFmtId="1" fontId="0" fillId="2" borderId="0" xfId="0" applyNumberFormat="1" applyFill="1" applyAlignment="1">
      <alignment horizontal="center"/>
    </xf>
    <xf numFmtId="43" fontId="0" fillId="0" borderId="0" xfId="0" applyNumberFormat="1"/>
    <xf numFmtId="0" fontId="0" fillId="0" borderId="0" xfId="0" applyFill="1"/>
    <xf numFmtId="0" fontId="0" fillId="2" borderId="0" xfId="0" applyFill="1" applyAlignment="1">
      <alignment horizontal="center"/>
    </xf>
    <xf numFmtId="43" fontId="0" fillId="0" borderId="10" xfId="1" applyFont="1" applyBorder="1" applyAlignment="1">
      <alignment horizontal="right"/>
    </xf>
    <xf numFmtId="43" fontId="0" fillId="0" borderId="10" xfId="1" applyFont="1" applyBorder="1"/>
    <xf numFmtId="43" fontId="6" fillId="0" borderId="11" xfId="1" applyFont="1" applyBorder="1"/>
    <xf numFmtId="43" fontId="5" fillId="0" borderId="11" xfId="1" applyFont="1" applyBorder="1"/>
    <xf numFmtId="43" fontId="0" fillId="0" borderId="11" xfId="1" applyFont="1" applyBorder="1" applyAlignment="1">
      <alignment horizontal="center"/>
    </xf>
    <xf numFmtId="9" fontId="0" fillId="0" borderId="0" xfId="2" applyFont="1"/>
    <xf numFmtId="164" fontId="0" fillId="2" borderId="0" xfId="1" applyNumberFormat="1" applyFont="1" applyFill="1" applyAlignment="1">
      <alignment wrapText="1"/>
    </xf>
    <xf numFmtId="164" fontId="0" fillId="2" borderId="0" xfId="1" applyNumberFormat="1" applyFont="1" applyFill="1"/>
    <xf numFmtId="164" fontId="0" fillId="0" borderId="0" xfId="1" applyNumberFormat="1" applyFont="1" applyFill="1"/>
    <xf numFmtId="0" fontId="3" fillId="0" borderId="0" xfId="0" applyFont="1" applyFill="1"/>
    <xf numFmtId="1" fontId="0" fillId="0" borderId="0" xfId="0" applyNumberFormat="1" applyFill="1" applyAlignment="1">
      <alignment horizontal="center"/>
    </xf>
    <xf numFmtId="43" fontId="0" fillId="0" borderId="0" xfId="1" applyFont="1" applyFill="1"/>
    <xf numFmtId="0" fontId="0" fillId="0" borderId="0" xfId="0" applyFill="1" applyAlignment="1">
      <alignment horizont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164" fontId="0" fillId="0" borderId="0" xfId="1" applyNumberFormat="1" applyFont="1" applyFill="1" applyAlignment="1">
      <alignment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7" xfId="0" applyFill="1" applyBorder="1" applyAlignment="1">
      <alignment horizontal="center"/>
    </xf>
    <xf numFmtId="164" fontId="0" fillId="0" borderId="7" xfId="1" applyNumberFormat="1" applyFont="1" applyFill="1" applyBorder="1"/>
    <xf numFmtId="164" fontId="0" fillId="0" borderId="0" xfId="1" applyNumberFormat="1" applyFont="1" applyFill="1" applyBorder="1"/>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2" fontId="0" fillId="2" borderId="0" xfId="1" applyNumberFormat="1" applyFont="1" applyFill="1"/>
    <xf numFmtId="0" fontId="0" fillId="2" borderId="0" xfId="0" applyFill="1"/>
    <xf numFmtId="0" fontId="0" fillId="3" borderId="0" xfId="0" applyFill="1"/>
    <xf numFmtId="43" fontId="0" fillId="3" borderId="0" xfId="1" applyFont="1" applyFill="1"/>
    <xf numFmtId="43" fontId="0" fillId="3" borderId="0" xfId="0" applyNumberFormat="1" applyFill="1"/>
    <xf numFmtId="43" fontId="0" fillId="2" borderId="0" xfId="1" applyFont="1" applyFill="1"/>
    <xf numFmtId="0" fontId="3" fillId="2" borderId="0" xfId="0" applyFont="1" applyFill="1"/>
    <xf numFmtId="164" fontId="0" fillId="4" borderId="0" xfId="1" applyNumberFormat="1" applyFont="1" applyFill="1" applyAlignment="1">
      <alignment wrapText="1"/>
    </xf>
    <xf numFmtId="1" fontId="0" fillId="2" borderId="0" xfId="0" applyNumberFormat="1" applyFill="1" applyBorder="1" applyAlignment="1">
      <alignment horizontal="center" wrapText="1"/>
    </xf>
    <xf numFmtId="43" fontId="0" fillId="0" borderId="0" xfId="1" applyFont="1" applyFill="1" applyBorder="1"/>
    <xf numFmtId="0" fontId="0" fillId="0" borderId="0" xfId="0" applyFill="1" applyBorder="1"/>
    <xf numFmtId="0" fontId="0" fillId="3" borderId="0" xfId="0" applyFill="1" applyBorder="1"/>
    <xf numFmtId="0" fontId="2" fillId="0" borderId="12" xfId="0" applyFont="1" applyFill="1" applyBorder="1" applyAlignment="1">
      <alignment horizontal="center" vertical="center" wrapText="1"/>
    </xf>
    <xf numFmtId="1" fontId="0" fillId="0" borderId="11" xfId="0" applyNumberFormat="1" applyFill="1" applyBorder="1" applyAlignment="1">
      <alignment horizontal="center"/>
    </xf>
    <xf numFmtId="43" fontId="0" fillId="0" borderId="11" xfId="1" applyFont="1" applyFill="1" applyBorder="1" applyAlignment="1">
      <alignment wrapText="1"/>
    </xf>
    <xf numFmtId="43" fontId="0" fillId="0" borderId="11" xfId="1" applyFont="1" applyFill="1" applyBorder="1"/>
    <xf numFmtId="0" fontId="0" fillId="0" borderId="11" xfId="0" applyFill="1" applyBorder="1" applyAlignment="1">
      <alignment wrapText="1"/>
    </xf>
    <xf numFmtId="0" fontId="0" fillId="2" borderId="11" xfId="0" applyFill="1" applyBorder="1" applyAlignment="1">
      <alignment wrapText="1"/>
    </xf>
    <xf numFmtId="0" fontId="0" fillId="3" borderId="11" xfId="0" applyFill="1" applyBorder="1"/>
    <xf numFmtId="0" fontId="0" fillId="0" borderId="11" xfId="0" applyFill="1" applyBorder="1"/>
    <xf numFmtId="0" fontId="0" fillId="4" borderId="11" xfId="0" applyFill="1" applyBorder="1" applyAlignment="1">
      <alignment wrapText="1"/>
    </xf>
    <xf numFmtId="0" fontId="2" fillId="3" borderId="8" xfId="0" applyFont="1" applyFill="1" applyBorder="1" applyAlignment="1">
      <alignment horizontal="center" vertical="center" wrapText="1"/>
    </xf>
    <xf numFmtId="0" fontId="2" fillId="3" borderId="0" xfId="0" applyFont="1" applyFill="1" applyBorder="1" applyAlignment="1">
      <alignment horizontal="center" vertical="center" wrapText="1"/>
    </xf>
    <xf numFmtId="1" fontId="0" fillId="3" borderId="0" xfId="0" applyNumberFormat="1" applyFill="1" applyBorder="1" applyAlignment="1">
      <alignment horizontal="center"/>
    </xf>
    <xf numFmtId="43" fontId="0" fillId="3" borderId="0" xfId="1" applyFont="1" applyFill="1" applyBorder="1" applyAlignment="1">
      <alignment wrapText="1"/>
    </xf>
    <xf numFmtId="43" fontId="0" fillId="3" borderId="0" xfId="1" applyFont="1" applyFill="1" applyBorder="1"/>
    <xf numFmtId="0" fontId="0" fillId="3" borderId="0" xfId="0" applyFill="1" applyBorder="1" applyAlignment="1">
      <alignment wrapText="1"/>
    </xf>
    <xf numFmtId="0" fontId="0" fillId="5" borderId="0" xfId="0" applyFill="1"/>
    <xf numFmtId="1" fontId="7" fillId="5" borderId="0" xfId="0" applyNumberFormat="1" applyFont="1" applyFill="1" applyAlignment="1">
      <alignment horizontal="center"/>
    </xf>
    <xf numFmtId="0" fontId="0" fillId="5" borderId="0" xfId="0" applyFill="1" applyAlignment="1">
      <alignment horizontal="center"/>
    </xf>
    <xf numFmtId="2" fontId="0" fillId="5" borderId="0" xfId="1" applyNumberFormat="1" applyFont="1" applyFill="1"/>
    <xf numFmtId="0" fontId="2" fillId="0" borderId="2" xfId="0" applyFont="1" applyFill="1" applyBorder="1" applyAlignment="1">
      <alignment horizontal="center" vertical="center" wrapText="1"/>
    </xf>
    <xf numFmtId="0" fontId="2" fillId="0" borderId="12"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D8CF5-FD17-4F58-9F0A-51513213BAA7}">
  <dimension ref="B1:X68"/>
  <sheetViews>
    <sheetView tabSelected="1" workbookViewId="0">
      <pane xSplit="4" ySplit="7" topLeftCell="E8" activePane="bottomRight" state="frozen"/>
      <selection pane="topRight" activeCell="E1" sqref="E1"/>
      <selection pane="bottomLeft" activeCell="A7" sqref="A7"/>
      <selection pane="bottomRight" activeCell="H5" sqref="H5"/>
    </sheetView>
  </sheetViews>
  <sheetFormatPr defaultColWidth="9.109375" defaultRowHeight="14.4" x14ac:dyDescent="0.3"/>
  <cols>
    <col min="1" max="1" width="3.5546875" style="4" customWidth="1"/>
    <col min="2" max="2" width="13.77734375" style="4" customWidth="1"/>
    <col min="3" max="3" width="15.44140625" style="4" customWidth="1"/>
    <col min="4" max="4" width="11" style="16" customWidth="1"/>
    <col min="5" max="5" width="12.44140625" style="17" customWidth="1"/>
    <col min="6" max="6" width="10.33203125" style="17" hidden="1" customWidth="1"/>
    <col min="7" max="9" width="13.33203125" style="4" customWidth="1"/>
    <col min="10" max="10" width="11.44140625" style="4" customWidth="1"/>
    <col min="11" max="11" width="13.33203125" style="4" bestFit="1" customWidth="1"/>
    <col min="12" max="12" width="3.109375" style="34" customWidth="1"/>
    <col min="13" max="13" width="13.77734375" style="18" customWidth="1"/>
    <col min="14" max="14" width="15.44140625" style="4" customWidth="1"/>
    <col min="15" max="15" width="10.33203125" style="18" customWidth="1"/>
    <col min="16" max="16" width="12.44140625" style="4" customWidth="1"/>
    <col min="17" max="17" width="17.44140625" style="4" hidden="1" customWidth="1"/>
    <col min="18" max="18" width="11.44140625" style="4" customWidth="1"/>
    <col min="19" max="19" width="13.109375" style="4" customWidth="1"/>
    <col min="20" max="20" width="16.109375" style="4" customWidth="1"/>
    <col min="21" max="21" width="12" style="4" customWidth="1"/>
    <col min="22" max="22" width="12.5546875" style="4" bestFit="1" customWidth="1"/>
    <col min="23" max="23" width="11.5546875" style="4" customWidth="1"/>
    <col min="24" max="24" width="12.6640625" style="4" customWidth="1"/>
    <col min="25" max="16384" width="9.109375" style="4"/>
  </cols>
  <sheetData>
    <row r="1" spans="2:24" ht="15.6" x14ac:dyDescent="0.3">
      <c r="B1" s="15" t="s">
        <v>0</v>
      </c>
    </row>
    <row r="2" spans="2:24" ht="15.6" x14ac:dyDescent="0.3">
      <c r="B2" s="38"/>
      <c r="C2" s="33" t="s">
        <v>29</v>
      </c>
      <c r="D2" s="2"/>
      <c r="E2" s="37"/>
      <c r="M2" s="5"/>
      <c r="N2" s="33" t="s">
        <v>29</v>
      </c>
      <c r="O2" s="2"/>
      <c r="P2" s="37"/>
    </row>
    <row r="3" spans="2:24" x14ac:dyDescent="0.3">
      <c r="B3" s="33"/>
      <c r="C3" s="2" t="s">
        <v>12</v>
      </c>
      <c r="D3" s="33"/>
      <c r="E3" s="32">
        <v>1.06</v>
      </c>
      <c r="M3" s="33"/>
      <c r="N3" s="2" t="s">
        <v>12</v>
      </c>
      <c r="O3" s="5"/>
      <c r="P3" s="33">
        <v>1.06</v>
      </c>
    </row>
    <row r="4" spans="2:24" ht="24" thickBot="1" x14ac:dyDescent="0.5">
      <c r="B4" s="59"/>
      <c r="C4" s="60" t="s">
        <v>31</v>
      </c>
      <c r="D4" s="59"/>
      <c r="E4" s="62"/>
      <c r="M4" s="59"/>
      <c r="N4" s="60" t="s">
        <v>32</v>
      </c>
      <c r="O4" s="61"/>
      <c r="P4" s="59"/>
    </row>
    <row r="5" spans="2:24" ht="71.25" customHeight="1" x14ac:dyDescent="0.3">
      <c r="B5" s="63" t="s">
        <v>1</v>
      </c>
      <c r="C5" s="19" t="s">
        <v>2</v>
      </c>
      <c r="D5" s="40" t="s">
        <v>5</v>
      </c>
      <c r="E5" s="40">
        <v>1953</v>
      </c>
      <c r="F5" s="41"/>
      <c r="G5" s="42"/>
      <c r="H5" s="42"/>
      <c r="I5" s="42"/>
      <c r="J5" s="42"/>
      <c r="K5" s="42"/>
      <c r="L5" s="43"/>
      <c r="M5" s="63" t="s">
        <v>7</v>
      </c>
      <c r="N5" s="19" t="s">
        <v>2</v>
      </c>
      <c r="O5" s="40" t="s">
        <v>5</v>
      </c>
      <c r="P5" s="40">
        <v>1962</v>
      </c>
      <c r="Q5" s="41"/>
      <c r="R5" s="42"/>
      <c r="S5" s="42"/>
      <c r="T5" s="42"/>
      <c r="U5" s="42"/>
      <c r="V5" s="42"/>
      <c r="W5" s="42"/>
      <c r="X5" s="42"/>
    </row>
    <row r="6" spans="2:24" ht="58.2" thickBot="1" x14ac:dyDescent="0.35">
      <c r="B6" s="64"/>
      <c r="C6" s="44" t="s">
        <v>3</v>
      </c>
      <c r="D6" s="45"/>
      <c r="E6" s="46" t="s">
        <v>6</v>
      </c>
      <c r="F6" s="47" t="s">
        <v>4</v>
      </c>
      <c r="G6" s="48" t="s">
        <v>24</v>
      </c>
      <c r="H6" s="48" t="s">
        <v>28</v>
      </c>
      <c r="I6" s="49" t="s">
        <v>13</v>
      </c>
      <c r="J6" s="49" t="s">
        <v>30</v>
      </c>
      <c r="K6" s="48" t="s">
        <v>23</v>
      </c>
      <c r="L6" s="50"/>
      <c r="M6" s="64"/>
      <c r="N6" s="44" t="s">
        <v>3</v>
      </c>
      <c r="O6" s="45"/>
      <c r="P6" s="46" t="s">
        <v>6</v>
      </c>
      <c r="Q6" s="47" t="s">
        <v>4</v>
      </c>
      <c r="R6" s="48" t="s">
        <v>8</v>
      </c>
      <c r="S6" s="48" t="s">
        <v>28</v>
      </c>
      <c r="T6" s="49" t="s">
        <v>13</v>
      </c>
      <c r="U6" s="49" t="s">
        <v>30</v>
      </c>
      <c r="V6" s="48" t="s">
        <v>23</v>
      </c>
      <c r="W6" s="51"/>
      <c r="X6" s="52" t="s">
        <v>9</v>
      </c>
    </row>
    <row r="7" spans="2:24" ht="15.6" x14ac:dyDescent="0.3">
      <c r="B7" s="53"/>
      <c r="C7" s="54"/>
      <c r="D7" s="55"/>
      <c r="E7" s="56"/>
      <c r="F7" s="57"/>
      <c r="G7" s="58"/>
      <c r="H7" s="58"/>
      <c r="I7" s="58"/>
      <c r="J7" s="58"/>
      <c r="K7" s="58"/>
      <c r="L7" s="43"/>
      <c r="M7" s="54"/>
      <c r="N7" s="54"/>
      <c r="O7" s="55"/>
      <c r="P7" s="56"/>
      <c r="Q7" s="57"/>
      <c r="R7" s="58"/>
      <c r="S7" s="58"/>
      <c r="T7" s="58"/>
      <c r="U7" s="58"/>
      <c r="V7" s="58"/>
      <c r="W7" s="43"/>
      <c r="X7" s="58"/>
    </row>
    <row r="8" spans="2:24" ht="16.2" thickBot="1" x14ac:dyDescent="0.35">
      <c r="B8" s="20">
        <v>69</v>
      </c>
      <c r="C8" s="21" t="s">
        <v>10</v>
      </c>
      <c r="D8" s="16">
        <v>2022</v>
      </c>
      <c r="E8" s="23">
        <f>+Investments!C31</f>
        <v>200000</v>
      </c>
      <c r="F8" s="14"/>
      <c r="G8" s="14"/>
      <c r="H8" s="14"/>
      <c r="I8" s="13">
        <v>20000</v>
      </c>
      <c r="J8" s="12">
        <v>0</v>
      </c>
      <c r="K8" s="14">
        <f>+E8-G8-I8-J8</f>
        <v>180000</v>
      </c>
      <c r="L8" s="35"/>
      <c r="M8" s="22">
        <v>60</v>
      </c>
      <c r="N8" s="18" t="s">
        <v>11</v>
      </c>
      <c r="O8" s="16">
        <v>2022</v>
      </c>
      <c r="P8" s="23">
        <f>+Investments!C16</f>
        <v>200000</v>
      </c>
      <c r="Q8" s="14"/>
      <c r="R8" s="23">
        <v>0</v>
      </c>
      <c r="S8" s="23"/>
      <c r="T8" s="13">
        <v>7000</v>
      </c>
      <c r="U8" s="13"/>
      <c r="V8" s="14">
        <f>+P8-R8-T8</f>
        <v>193000</v>
      </c>
      <c r="W8" s="14"/>
      <c r="X8" s="39">
        <f t="shared" ref="X8:X19" si="0">+H8+I8+S8+T8</f>
        <v>27000</v>
      </c>
    </row>
    <row r="9" spans="2:24" ht="16.2" thickBot="1" x14ac:dyDescent="0.35">
      <c r="B9" s="20">
        <v>70</v>
      </c>
      <c r="C9" s="21" t="s">
        <v>10</v>
      </c>
      <c r="D9" s="16">
        <v>2023</v>
      </c>
      <c r="E9" s="23">
        <f>+K8*$E$3</f>
        <v>190800</v>
      </c>
      <c r="F9" s="14"/>
      <c r="G9" s="14">
        <v>0</v>
      </c>
      <c r="H9" s="14"/>
      <c r="I9" s="13">
        <v>30000</v>
      </c>
      <c r="J9" s="12">
        <v>7200</v>
      </c>
      <c r="K9" s="14">
        <f t="shared" ref="K9:K59" si="1">+E9-G9-I9-J9</f>
        <v>153600</v>
      </c>
      <c r="L9" s="35"/>
      <c r="M9" s="22">
        <v>61</v>
      </c>
      <c r="N9" s="18" t="s">
        <v>11</v>
      </c>
      <c r="O9" s="16">
        <v>2023</v>
      </c>
      <c r="P9" s="23">
        <f>+V8*$P$3</f>
        <v>204580</v>
      </c>
      <c r="Q9" s="14"/>
      <c r="R9" s="23">
        <v>0</v>
      </c>
      <c r="S9" s="23"/>
      <c r="T9" s="13"/>
      <c r="U9" s="13"/>
      <c r="V9" s="14">
        <f t="shared" ref="V9:V68" si="2">+P9-R9-T9</f>
        <v>204580</v>
      </c>
      <c r="W9" s="14"/>
      <c r="X9" s="39">
        <f t="shared" si="0"/>
        <v>30000</v>
      </c>
    </row>
    <row r="10" spans="2:24" ht="16.2" thickBot="1" x14ac:dyDescent="0.35">
      <c r="B10" s="20">
        <v>71</v>
      </c>
      <c r="C10" s="21" t="s">
        <v>10</v>
      </c>
      <c r="D10" s="16">
        <v>2024</v>
      </c>
      <c r="E10" s="23">
        <f t="shared" ref="E10:E59" si="3">+K9*$E$3</f>
        <v>162816</v>
      </c>
      <c r="F10" s="14"/>
      <c r="G10" s="14"/>
      <c r="H10" s="14"/>
      <c r="I10" s="13">
        <v>30000</v>
      </c>
      <c r="J10" s="12">
        <v>7200</v>
      </c>
      <c r="K10" s="14">
        <f t="shared" si="1"/>
        <v>125616</v>
      </c>
      <c r="L10" s="35"/>
      <c r="M10" s="22">
        <v>62</v>
      </c>
      <c r="N10" s="18" t="s">
        <v>11</v>
      </c>
      <c r="O10" s="16">
        <v>2024</v>
      </c>
      <c r="P10" s="23">
        <f t="shared" ref="P10:P68" si="4">+V9*$P$3</f>
        <v>216854.80000000002</v>
      </c>
      <c r="Q10" s="14"/>
      <c r="R10" s="23">
        <v>0</v>
      </c>
      <c r="S10" s="23"/>
      <c r="T10" s="13"/>
      <c r="U10" s="13"/>
      <c r="V10" s="14">
        <f t="shared" si="2"/>
        <v>216854.80000000002</v>
      </c>
      <c r="W10" s="14"/>
      <c r="X10" s="39">
        <f t="shared" si="0"/>
        <v>30000</v>
      </c>
    </row>
    <row r="11" spans="2:24" ht="15" thickBot="1" x14ac:dyDescent="0.35">
      <c r="B11" s="24">
        <v>72</v>
      </c>
      <c r="C11" s="25">
        <v>27.4</v>
      </c>
      <c r="D11" s="16">
        <f t="shared" ref="D11:D55" si="5">+$E$5+B11</f>
        <v>2025</v>
      </c>
      <c r="E11" s="23">
        <f t="shared" si="3"/>
        <v>133152.96000000002</v>
      </c>
      <c r="F11" s="14">
        <f>+E11/C11</f>
        <v>4859.5970802919719</v>
      </c>
      <c r="G11" s="14">
        <f t="shared" ref="G11:G59" si="6">ROUNDUP(F11,0)</f>
        <v>4860</v>
      </c>
      <c r="H11" s="14">
        <f>IF(J11&gt;G11,0,G11-J11)</f>
        <v>0</v>
      </c>
      <c r="I11" s="13">
        <v>0</v>
      </c>
      <c r="J11" s="13">
        <v>7200</v>
      </c>
      <c r="K11" s="14">
        <f t="shared" si="1"/>
        <v>121092.96000000002</v>
      </c>
      <c r="L11" s="36"/>
      <c r="M11" s="26">
        <v>63</v>
      </c>
      <c r="N11" s="18" t="s">
        <v>11</v>
      </c>
      <c r="O11" s="26">
        <v>2025</v>
      </c>
      <c r="P11" s="23">
        <f t="shared" si="4"/>
        <v>229866.08800000002</v>
      </c>
      <c r="Q11" s="27"/>
      <c r="R11" s="27">
        <v>0</v>
      </c>
      <c r="S11" s="28"/>
      <c r="T11" s="13"/>
      <c r="U11" s="13"/>
      <c r="V11" s="14">
        <f t="shared" si="2"/>
        <v>229866.08800000002</v>
      </c>
      <c r="W11" s="14"/>
      <c r="X11" s="39">
        <f t="shared" si="0"/>
        <v>0</v>
      </c>
    </row>
    <row r="12" spans="2:24" ht="15" thickBot="1" x14ac:dyDescent="0.35">
      <c r="B12" s="24">
        <v>73</v>
      </c>
      <c r="C12" s="25">
        <v>26.5</v>
      </c>
      <c r="D12" s="16">
        <f t="shared" si="5"/>
        <v>2026</v>
      </c>
      <c r="E12" s="23">
        <f t="shared" si="3"/>
        <v>128358.53760000003</v>
      </c>
      <c r="F12" s="14">
        <f t="shared" ref="F12:F55" si="7">+E12/C12</f>
        <v>4843.7184000000007</v>
      </c>
      <c r="G12" s="14">
        <f t="shared" si="6"/>
        <v>4844</v>
      </c>
      <c r="H12" s="14">
        <f t="shared" ref="H12:H59" si="8">IF(J12&gt;G12,0,G12-J12)</f>
        <v>0</v>
      </c>
      <c r="I12" s="13"/>
      <c r="J12" s="13">
        <v>7200</v>
      </c>
      <c r="K12" s="14">
        <f t="shared" si="1"/>
        <v>116314.53760000003</v>
      </c>
      <c r="L12" s="36"/>
      <c r="M12" s="26">
        <v>64</v>
      </c>
      <c r="N12" s="18" t="s">
        <v>11</v>
      </c>
      <c r="O12" s="26">
        <v>2026</v>
      </c>
      <c r="P12" s="23">
        <f t="shared" si="4"/>
        <v>243658.05328000002</v>
      </c>
      <c r="Q12" s="27"/>
      <c r="R12" s="27">
        <v>0</v>
      </c>
      <c r="S12" s="28"/>
      <c r="T12" s="13"/>
      <c r="U12" s="13"/>
      <c r="V12" s="14">
        <f t="shared" si="2"/>
        <v>243658.05328000002</v>
      </c>
      <c r="W12" s="14"/>
      <c r="X12" s="39">
        <f t="shared" si="0"/>
        <v>0</v>
      </c>
    </row>
    <row r="13" spans="2:24" ht="15" thickBot="1" x14ac:dyDescent="0.35">
      <c r="B13" s="24">
        <v>74</v>
      </c>
      <c r="C13" s="25">
        <v>25.5</v>
      </c>
      <c r="D13" s="16">
        <f t="shared" si="5"/>
        <v>2027</v>
      </c>
      <c r="E13" s="23">
        <f t="shared" si="3"/>
        <v>123293.40985600003</v>
      </c>
      <c r="F13" s="14">
        <f t="shared" si="7"/>
        <v>4835.0356806274522</v>
      </c>
      <c r="G13" s="14">
        <f t="shared" si="6"/>
        <v>4836</v>
      </c>
      <c r="H13" s="14">
        <f t="shared" si="8"/>
        <v>0</v>
      </c>
      <c r="I13" s="13"/>
      <c r="J13" s="13">
        <v>7200</v>
      </c>
      <c r="K13" s="14">
        <f t="shared" si="1"/>
        <v>111257.40985600003</v>
      </c>
      <c r="L13" s="36"/>
      <c r="M13" s="26">
        <v>65</v>
      </c>
      <c r="N13" s="18" t="s">
        <v>11</v>
      </c>
      <c r="O13" s="26">
        <v>2027</v>
      </c>
      <c r="P13" s="23">
        <f t="shared" si="4"/>
        <v>258277.53647680004</v>
      </c>
      <c r="Q13" s="27"/>
      <c r="R13" s="27">
        <v>0</v>
      </c>
      <c r="S13" s="28"/>
      <c r="T13" s="13">
        <v>0</v>
      </c>
      <c r="U13" s="13"/>
      <c r="V13" s="14">
        <f t="shared" si="2"/>
        <v>258277.53647680004</v>
      </c>
      <c r="W13" s="14"/>
      <c r="X13" s="39">
        <f t="shared" si="0"/>
        <v>0</v>
      </c>
    </row>
    <row r="14" spans="2:24" ht="15" thickBot="1" x14ac:dyDescent="0.35">
      <c r="B14" s="24">
        <v>75</v>
      </c>
      <c r="C14" s="25">
        <v>24.6</v>
      </c>
      <c r="D14" s="16">
        <f t="shared" si="5"/>
        <v>2028</v>
      </c>
      <c r="E14" s="23">
        <f t="shared" si="3"/>
        <v>117932.85444736003</v>
      </c>
      <c r="F14" s="14">
        <f t="shared" si="7"/>
        <v>4794.0184734699196</v>
      </c>
      <c r="G14" s="14">
        <f t="shared" si="6"/>
        <v>4795</v>
      </c>
      <c r="H14" s="14">
        <f t="shared" si="8"/>
        <v>0</v>
      </c>
      <c r="I14" s="13"/>
      <c r="J14" s="13">
        <v>7200</v>
      </c>
      <c r="K14" s="14">
        <f t="shared" si="1"/>
        <v>105937.85444736003</v>
      </c>
      <c r="L14" s="36"/>
      <c r="M14" s="26">
        <v>66</v>
      </c>
      <c r="N14" s="18" t="s">
        <v>11</v>
      </c>
      <c r="O14" s="26">
        <v>2028</v>
      </c>
      <c r="P14" s="23">
        <f t="shared" si="4"/>
        <v>273774.18866540806</v>
      </c>
      <c r="Q14" s="27"/>
      <c r="R14" s="27">
        <v>0</v>
      </c>
      <c r="S14" s="28"/>
      <c r="T14" s="13">
        <v>0</v>
      </c>
      <c r="U14" s="13"/>
      <c r="V14" s="14">
        <f t="shared" si="2"/>
        <v>273774.18866540806</v>
      </c>
      <c r="W14" s="14"/>
      <c r="X14" s="39">
        <f t="shared" si="0"/>
        <v>0</v>
      </c>
    </row>
    <row r="15" spans="2:24" ht="15" thickBot="1" x14ac:dyDescent="0.35">
      <c r="B15" s="24">
        <v>76</v>
      </c>
      <c r="C15" s="25">
        <v>23.7</v>
      </c>
      <c r="D15" s="16">
        <f t="shared" si="5"/>
        <v>2029</v>
      </c>
      <c r="E15" s="23">
        <f t="shared" si="3"/>
        <v>112294.12571420164</v>
      </c>
      <c r="F15" s="14">
        <f t="shared" si="7"/>
        <v>4738.1487643123055</v>
      </c>
      <c r="G15" s="14">
        <f t="shared" si="6"/>
        <v>4739</v>
      </c>
      <c r="H15" s="14">
        <f t="shared" si="8"/>
        <v>0</v>
      </c>
      <c r="I15" s="13"/>
      <c r="J15" s="13">
        <v>7200</v>
      </c>
      <c r="K15" s="14">
        <f t="shared" si="1"/>
        <v>100355.12571420164</v>
      </c>
      <c r="L15" s="36"/>
      <c r="M15" s="26">
        <v>67</v>
      </c>
      <c r="N15" s="18" t="s">
        <v>11</v>
      </c>
      <c r="O15" s="26">
        <v>2029</v>
      </c>
      <c r="P15" s="23">
        <f t="shared" si="4"/>
        <v>290200.63998533256</v>
      </c>
      <c r="Q15" s="27"/>
      <c r="R15" s="27">
        <v>0</v>
      </c>
      <c r="S15" s="28"/>
      <c r="T15" s="13">
        <v>0</v>
      </c>
      <c r="U15" s="13"/>
      <c r="V15" s="14">
        <f t="shared" si="2"/>
        <v>290200.63998533256</v>
      </c>
      <c r="W15" s="14"/>
      <c r="X15" s="39">
        <f t="shared" si="0"/>
        <v>0</v>
      </c>
    </row>
    <row r="16" spans="2:24" ht="15" thickBot="1" x14ac:dyDescent="0.35">
      <c r="B16" s="24">
        <v>77</v>
      </c>
      <c r="C16" s="25">
        <v>22.9</v>
      </c>
      <c r="D16" s="16">
        <f t="shared" si="5"/>
        <v>2030</v>
      </c>
      <c r="E16" s="23">
        <f t="shared" si="3"/>
        <v>106376.43325705374</v>
      </c>
      <c r="F16" s="14">
        <f t="shared" si="7"/>
        <v>4645.2590941944864</v>
      </c>
      <c r="G16" s="14">
        <f t="shared" si="6"/>
        <v>4646</v>
      </c>
      <c r="H16" s="14">
        <f t="shared" si="8"/>
        <v>0</v>
      </c>
      <c r="I16" s="13"/>
      <c r="J16" s="13">
        <v>7200</v>
      </c>
      <c r="K16" s="14">
        <f t="shared" si="1"/>
        <v>94530.433257053737</v>
      </c>
      <c r="L16" s="36"/>
      <c r="M16" s="26">
        <v>68</v>
      </c>
      <c r="N16" s="18" t="s">
        <v>11</v>
      </c>
      <c r="O16" s="26">
        <v>2030</v>
      </c>
      <c r="P16" s="23">
        <f t="shared" si="4"/>
        <v>307612.67838445253</v>
      </c>
      <c r="Q16" s="27"/>
      <c r="R16" s="27">
        <v>0</v>
      </c>
      <c r="S16" s="28"/>
      <c r="T16" s="13"/>
      <c r="U16" s="13"/>
      <c r="V16" s="14">
        <f t="shared" si="2"/>
        <v>307612.67838445253</v>
      </c>
      <c r="W16" s="14"/>
      <c r="X16" s="39">
        <f t="shared" si="0"/>
        <v>0</v>
      </c>
    </row>
    <row r="17" spans="2:24" ht="15" thickBot="1" x14ac:dyDescent="0.35">
      <c r="B17" s="24">
        <v>78</v>
      </c>
      <c r="C17" s="25">
        <v>22</v>
      </c>
      <c r="D17" s="16">
        <f t="shared" si="5"/>
        <v>2031</v>
      </c>
      <c r="E17" s="23">
        <f t="shared" si="3"/>
        <v>100202.25925247697</v>
      </c>
      <c r="F17" s="14">
        <f t="shared" si="7"/>
        <v>4554.6481478398628</v>
      </c>
      <c r="G17" s="14">
        <f t="shared" si="6"/>
        <v>4555</v>
      </c>
      <c r="H17" s="14">
        <f t="shared" si="8"/>
        <v>0</v>
      </c>
      <c r="I17" s="13"/>
      <c r="J17" s="13">
        <v>7200</v>
      </c>
      <c r="K17" s="14">
        <f t="shared" si="1"/>
        <v>88447.259252476972</v>
      </c>
      <c r="L17" s="36"/>
      <c r="M17" s="26">
        <v>69</v>
      </c>
      <c r="N17" s="18" t="s">
        <v>11</v>
      </c>
      <c r="O17" s="26">
        <v>2031</v>
      </c>
      <c r="P17" s="23">
        <f t="shared" si="4"/>
        <v>326069.43908751971</v>
      </c>
      <c r="Q17" s="27"/>
      <c r="R17" s="27">
        <v>0</v>
      </c>
      <c r="S17" s="28"/>
      <c r="T17" s="13"/>
      <c r="U17" s="13"/>
      <c r="V17" s="14">
        <f t="shared" si="2"/>
        <v>326069.43908751971</v>
      </c>
      <c r="W17" s="14"/>
      <c r="X17" s="39">
        <f t="shared" si="0"/>
        <v>0</v>
      </c>
    </row>
    <row r="18" spans="2:24" ht="15" thickBot="1" x14ac:dyDescent="0.35">
      <c r="B18" s="24">
        <v>79</v>
      </c>
      <c r="C18" s="25">
        <v>21.1</v>
      </c>
      <c r="D18" s="16">
        <f t="shared" si="5"/>
        <v>2032</v>
      </c>
      <c r="E18" s="23">
        <f t="shared" si="3"/>
        <v>93754.094807625588</v>
      </c>
      <c r="F18" s="14">
        <f t="shared" si="7"/>
        <v>4443.3220287974209</v>
      </c>
      <c r="G18" s="14">
        <f t="shared" si="6"/>
        <v>4444</v>
      </c>
      <c r="H18" s="14">
        <f t="shared" si="8"/>
        <v>0</v>
      </c>
      <c r="I18" s="13"/>
      <c r="J18" s="13">
        <v>7200</v>
      </c>
      <c r="K18" s="14">
        <f t="shared" si="1"/>
        <v>82110.094807625588</v>
      </c>
      <c r="L18" s="36"/>
      <c r="M18" s="26">
        <v>70</v>
      </c>
      <c r="N18" s="18" t="s">
        <v>11</v>
      </c>
      <c r="O18" s="26">
        <v>2032</v>
      </c>
      <c r="P18" s="23">
        <f t="shared" si="4"/>
        <v>345633.60543277091</v>
      </c>
      <c r="Q18" s="27"/>
      <c r="R18" s="27">
        <v>0</v>
      </c>
      <c r="S18" s="14">
        <f t="shared" ref="S18:S19" si="9">IF(U18&gt;R18,0,R18-U18)</f>
        <v>0</v>
      </c>
      <c r="T18" s="13"/>
      <c r="U18" s="13"/>
      <c r="V18" s="14">
        <f t="shared" si="2"/>
        <v>345633.60543277091</v>
      </c>
      <c r="W18" s="14"/>
      <c r="X18" s="39">
        <f t="shared" si="0"/>
        <v>0</v>
      </c>
    </row>
    <row r="19" spans="2:24" ht="18.75" customHeight="1" thickBot="1" x14ac:dyDescent="0.35">
      <c r="B19" s="24">
        <v>80</v>
      </c>
      <c r="C19" s="25">
        <v>20.2</v>
      </c>
      <c r="D19" s="16">
        <f t="shared" si="5"/>
        <v>2033</v>
      </c>
      <c r="E19" s="23">
        <f t="shared" si="3"/>
        <v>87036.700496083125</v>
      </c>
      <c r="F19" s="14">
        <f t="shared" si="7"/>
        <v>4308.747549311046</v>
      </c>
      <c r="G19" s="14">
        <f t="shared" si="6"/>
        <v>4309</v>
      </c>
      <c r="H19" s="14">
        <f t="shared" si="8"/>
        <v>0</v>
      </c>
      <c r="I19" s="13"/>
      <c r="J19" s="13">
        <v>7200</v>
      </c>
      <c r="K19" s="14">
        <f t="shared" si="1"/>
        <v>75527.700496083125</v>
      </c>
      <c r="L19" s="36"/>
      <c r="M19" s="26">
        <v>71</v>
      </c>
      <c r="N19" s="18" t="s">
        <v>11</v>
      </c>
      <c r="O19" s="26">
        <v>2033</v>
      </c>
      <c r="P19" s="23">
        <f t="shared" si="4"/>
        <v>366371.62175873719</v>
      </c>
      <c r="Q19" s="27"/>
      <c r="R19" s="27">
        <v>0</v>
      </c>
      <c r="S19" s="14">
        <f t="shared" si="9"/>
        <v>0</v>
      </c>
      <c r="T19" s="13"/>
      <c r="U19" s="13"/>
      <c r="V19" s="14">
        <f t="shared" si="2"/>
        <v>366371.62175873719</v>
      </c>
      <c r="W19" s="14"/>
      <c r="X19" s="39">
        <f t="shared" si="0"/>
        <v>0</v>
      </c>
    </row>
    <row r="20" spans="2:24" ht="15" thickBot="1" x14ac:dyDescent="0.35">
      <c r="B20" s="24">
        <v>81</v>
      </c>
      <c r="C20" s="25">
        <v>19.399999999999999</v>
      </c>
      <c r="D20" s="16">
        <f t="shared" si="5"/>
        <v>2034</v>
      </c>
      <c r="E20" s="23">
        <f t="shared" si="3"/>
        <v>80059.362525848119</v>
      </c>
      <c r="F20" s="14">
        <f t="shared" si="7"/>
        <v>4126.7712642189754</v>
      </c>
      <c r="G20" s="14">
        <f t="shared" si="6"/>
        <v>4127</v>
      </c>
      <c r="H20" s="14">
        <f t="shared" si="8"/>
        <v>0</v>
      </c>
      <c r="I20" s="13"/>
      <c r="J20" s="13">
        <v>7200</v>
      </c>
      <c r="K20" s="14">
        <f t="shared" si="1"/>
        <v>68732.362525848119</v>
      </c>
      <c r="L20" s="36"/>
      <c r="M20" s="29">
        <v>72</v>
      </c>
      <c r="N20" s="30">
        <v>27.4</v>
      </c>
      <c r="O20" s="16">
        <f>+$P$5+M20</f>
        <v>2034</v>
      </c>
      <c r="P20" s="23">
        <f t="shared" si="4"/>
        <v>388353.91906426143</v>
      </c>
      <c r="Q20" s="14">
        <f>+P20/N20</f>
        <v>14173.500695775965</v>
      </c>
      <c r="R20" s="14">
        <f>ROUNDUP(Q20,0)</f>
        <v>14174</v>
      </c>
      <c r="S20" s="14">
        <f>IF(U20&gt;R20,0,R20-U20)</f>
        <v>14174</v>
      </c>
      <c r="T20" s="13"/>
      <c r="U20" s="13"/>
      <c r="V20" s="14">
        <f t="shared" si="2"/>
        <v>374179.91906426143</v>
      </c>
      <c r="W20" s="14"/>
      <c r="X20" s="39">
        <f>+H20+I20+S20+T20</f>
        <v>14174</v>
      </c>
    </row>
    <row r="21" spans="2:24" ht="15" thickBot="1" x14ac:dyDescent="0.35">
      <c r="B21" s="24">
        <v>82</v>
      </c>
      <c r="C21" s="25">
        <v>18.5</v>
      </c>
      <c r="D21" s="16">
        <f t="shared" si="5"/>
        <v>2035</v>
      </c>
      <c r="E21" s="23">
        <f t="shared" si="3"/>
        <v>72856.304277399016</v>
      </c>
      <c r="F21" s="14">
        <f t="shared" si="7"/>
        <v>3938.1786095891362</v>
      </c>
      <c r="G21" s="14">
        <f t="shared" si="6"/>
        <v>3939</v>
      </c>
      <c r="H21" s="14">
        <f t="shared" si="8"/>
        <v>0</v>
      </c>
      <c r="I21" s="13"/>
      <c r="J21" s="13">
        <v>7200</v>
      </c>
      <c r="K21" s="14">
        <f t="shared" si="1"/>
        <v>61717.304277399016</v>
      </c>
      <c r="L21" s="36"/>
      <c r="M21" s="24">
        <v>73</v>
      </c>
      <c r="N21" s="25">
        <v>26.5</v>
      </c>
      <c r="O21" s="16">
        <f t="shared" ref="O21:O68" si="10">+$P$5+M21</f>
        <v>2035</v>
      </c>
      <c r="P21" s="23">
        <f t="shared" si="4"/>
        <v>396630.7142081171</v>
      </c>
      <c r="Q21" s="14">
        <f t="shared" ref="Q21:Q68" si="11">+P21/N21</f>
        <v>14967.196762570456</v>
      </c>
      <c r="R21" s="14">
        <f t="shared" ref="R21:R68" si="12">ROUNDUP(Q21,0)</f>
        <v>14968</v>
      </c>
      <c r="S21" s="14">
        <f t="shared" ref="S21:S68" si="13">IF(U21&gt;R21,0,R21-U21)</f>
        <v>14968</v>
      </c>
      <c r="T21" s="13"/>
      <c r="U21" s="13"/>
      <c r="V21" s="14">
        <f t="shared" si="2"/>
        <v>381662.7142081171</v>
      </c>
      <c r="W21" s="14"/>
      <c r="X21" s="39">
        <f t="shared" ref="X21:X68" si="14">+H21+I21+S21+T21</f>
        <v>14968</v>
      </c>
    </row>
    <row r="22" spans="2:24" ht="15" thickBot="1" x14ac:dyDescent="0.35">
      <c r="B22" s="24">
        <v>83</v>
      </c>
      <c r="C22" s="25">
        <v>17.7</v>
      </c>
      <c r="D22" s="16">
        <f t="shared" si="5"/>
        <v>2036</v>
      </c>
      <c r="E22" s="23">
        <f t="shared" si="3"/>
        <v>65420.34253404296</v>
      </c>
      <c r="F22" s="14">
        <f t="shared" si="7"/>
        <v>3696.0645499459301</v>
      </c>
      <c r="G22" s="14">
        <f t="shared" si="6"/>
        <v>3697</v>
      </c>
      <c r="H22" s="14">
        <f t="shared" si="8"/>
        <v>0</v>
      </c>
      <c r="I22" s="13"/>
      <c r="J22" s="13">
        <v>7200</v>
      </c>
      <c r="K22" s="14">
        <f t="shared" si="1"/>
        <v>54523.34253404296</v>
      </c>
      <c r="L22" s="36"/>
      <c r="M22" s="24">
        <v>74</v>
      </c>
      <c r="N22" s="25">
        <v>25.5</v>
      </c>
      <c r="O22" s="16">
        <f t="shared" si="10"/>
        <v>2036</v>
      </c>
      <c r="P22" s="23">
        <f t="shared" si="4"/>
        <v>404562.47706060414</v>
      </c>
      <c r="Q22" s="14">
        <f t="shared" si="11"/>
        <v>15865.195178847222</v>
      </c>
      <c r="R22" s="14">
        <f t="shared" si="12"/>
        <v>15866</v>
      </c>
      <c r="S22" s="14">
        <f t="shared" si="13"/>
        <v>15866</v>
      </c>
      <c r="T22" s="13"/>
      <c r="U22" s="13"/>
      <c r="V22" s="14">
        <f t="shared" si="2"/>
        <v>388696.47706060414</v>
      </c>
      <c r="W22" s="14"/>
      <c r="X22" s="39">
        <f t="shared" si="14"/>
        <v>15866</v>
      </c>
    </row>
    <row r="23" spans="2:24" ht="15" thickBot="1" x14ac:dyDescent="0.35">
      <c r="B23" s="24">
        <v>84</v>
      </c>
      <c r="C23" s="25">
        <v>16.8</v>
      </c>
      <c r="D23" s="16">
        <f t="shared" si="5"/>
        <v>2037</v>
      </c>
      <c r="E23" s="23">
        <f t="shared" si="3"/>
        <v>57794.743086085538</v>
      </c>
      <c r="F23" s="14">
        <f t="shared" si="7"/>
        <v>3440.1632789336627</v>
      </c>
      <c r="G23" s="14">
        <f t="shared" si="6"/>
        <v>3441</v>
      </c>
      <c r="H23" s="14">
        <f t="shared" si="8"/>
        <v>0</v>
      </c>
      <c r="I23" s="13"/>
      <c r="J23" s="13">
        <v>7200</v>
      </c>
      <c r="K23" s="14">
        <f t="shared" si="1"/>
        <v>47153.743086085538</v>
      </c>
      <c r="L23" s="36"/>
      <c r="M23" s="24">
        <v>75</v>
      </c>
      <c r="N23" s="25">
        <v>24.6</v>
      </c>
      <c r="O23" s="16">
        <f t="shared" si="10"/>
        <v>2037</v>
      </c>
      <c r="P23" s="23">
        <f t="shared" si="4"/>
        <v>412018.26568424044</v>
      </c>
      <c r="Q23" s="14">
        <f t="shared" si="11"/>
        <v>16748.709987164246</v>
      </c>
      <c r="R23" s="14">
        <f t="shared" si="12"/>
        <v>16749</v>
      </c>
      <c r="S23" s="14">
        <f t="shared" si="13"/>
        <v>16749</v>
      </c>
      <c r="T23" s="13"/>
      <c r="U23" s="13"/>
      <c r="V23" s="14">
        <f t="shared" si="2"/>
        <v>395269.26568424044</v>
      </c>
      <c r="W23" s="14"/>
      <c r="X23" s="39">
        <f t="shared" si="14"/>
        <v>16749</v>
      </c>
    </row>
    <row r="24" spans="2:24" ht="15" thickBot="1" x14ac:dyDescent="0.35">
      <c r="B24" s="24">
        <v>85</v>
      </c>
      <c r="C24" s="25">
        <v>16</v>
      </c>
      <c r="D24" s="16">
        <f t="shared" si="5"/>
        <v>2038</v>
      </c>
      <c r="E24" s="23">
        <f t="shared" si="3"/>
        <v>49982.96767125067</v>
      </c>
      <c r="F24" s="14">
        <f t="shared" si="7"/>
        <v>3123.9354794531669</v>
      </c>
      <c r="G24" s="14">
        <f t="shared" si="6"/>
        <v>3124</v>
      </c>
      <c r="H24" s="14">
        <f t="shared" si="8"/>
        <v>0</v>
      </c>
      <c r="I24" s="13"/>
      <c r="J24" s="13">
        <v>7200</v>
      </c>
      <c r="K24" s="14">
        <f t="shared" si="1"/>
        <v>39658.96767125067</v>
      </c>
      <c r="L24" s="36"/>
      <c r="M24" s="24">
        <v>76</v>
      </c>
      <c r="N24" s="25">
        <v>23.7</v>
      </c>
      <c r="O24" s="16">
        <f t="shared" si="10"/>
        <v>2038</v>
      </c>
      <c r="P24" s="23">
        <f t="shared" si="4"/>
        <v>418985.4216252949</v>
      </c>
      <c r="Q24" s="14">
        <f t="shared" si="11"/>
        <v>17678.709773219194</v>
      </c>
      <c r="R24" s="14">
        <f t="shared" si="12"/>
        <v>17679</v>
      </c>
      <c r="S24" s="14">
        <f t="shared" si="13"/>
        <v>17679</v>
      </c>
      <c r="T24" s="13"/>
      <c r="U24" s="13"/>
      <c r="V24" s="14">
        <f t="shared" si="2"/>
        <v>401306.4216252949</v>
      </c>
      <c r="W24" s="14"/>
      <c r="X24" s="39">
        <f t="shared" si="14"/>
        <v>17679</v>
      </c>
    </row>
    <row r="25" spans="2:24" ht="15" thickBot="1" x14ac:dyDescent="0.35">
      <c r="B25" s="24">
        <v>86</v>
      </c>
      <c r="C25" s="25">
        <v>15.2</v>
      </c>
      <c r="D25" s="16">
        <f t="shared" si="5"/>
        <v>2039</v>
      </c>
      <c r="E25" s="23">
        <f t="shared" si="3"/>
        <v>42038.505731525715</v>
      </c>
      <c r="F25" s="14">
        <f t="shared" si="7"/>
        <v>2765.6911665477446</v>
      </c>
      <c r="G25" s="14">
        <f t="shared" si="6"/>
        <v>2766</v>
      </c>
      <c r="H25" s="14">
        <f t="shared" si="8"/>
        <v>0</v>
      </c>
      <c r="I25" s="13"/>
      <c r="J25" s="13">
        <v>7200</v>
      </c>
      <c r="K25" s="14">
        <f t="shared" si="1"/>
        <v>32072.505731525715</v>
      </c>
      <c r="L25" s="36"/>
      <c r="M25" s="24">
        <v>77</v>
      </c>
      <c r="N25" s="25">
        <v>22.9</v>
      </c>
      <c r="O25" s="16">
        <f t="shared" si="10"/>
        <v>2039</v>
      </c>
      <c r="P25" s="23">
        <f t="shared" si="4"/>
        <v>425384.8069228126</v>
      </c>
      <c r="Q25" s="14">
        <f t="shared" si="11"/>
        <v>18575.75576082151</v>
      </c>
      <c r="R25" s="14">
        <f t="shared" si="12"/>
        <v>18576</v>
      </c>
      <c r="S25" s="14">
        <f t="shared" si="13"/>
        <v>18576</v>
      </c>
      <c r="T25" s="13"/>
      <c r="U25" s="13"/>
      <c r="V25" s="14">
        <f t="shared" si="2"/>
        <v>406808.8069228126</v>
      </c>
      <c r="W25" s="14"/>
      <c r="X25" s="39">
        <f t="shared" si="14"/>
        <v>18576</v>
      </c>
    </row>
    <row r="26" spans="2:24" ht="15" thickBot="1" x14ac:dyDescent="0.35">
      <c r="B26" s="24">
        <v>87</v>
      </c>
      <c r="C26" s="25">
        <v>14.4</v>
      </c>
      <c r="D26" s="16">
        <f t="shared" si="5"/>
        <v>2040</v>
      </c>
      <c r="E26" s="23">
        <f t="shared" si="3"/>
        <v>33996.856075417258</v>
      </c>
      <c r="F26" s="14">
        <f t="shared" si="7"/>
        <v>2360.8927830150874</v>
      </c>
      <c r="G26" s="14">
        <f t="shared" si="6"/>
        <v>2361</v>
      </c>
      <c r="H26" s="14">
        <f t="shared" si="8"/>
        <v>0</v>
      </c>
      <c r="I26" s="13"/>
      <c r="J26" s="13">
        <v>7200</v>
      </c>
      <c r="K26" s="14">
        <f t="shared" si="1"/>
        <v>24435.856075417258</v>
      </c>
      <c r="L26" s="36"/>
      <c r="M26" s="24">
        <v>78</v>
      </c>
      <c r="N26" s="25">
        <v>22</v>
      </c>
      <c r="O26" s="16">
        <f t="shared" si="10"/>
        <v>2040</v>
      </c>
      <c r="P26" s="23">
        <f t="shared" si="4"/>
        <v>431217.33533818135</v>
      </c>
      <c r="Q26" s="14">
        <f t="shared" si="11"/>
        <v>19600.787969917335</v>
      </c>
      <c r="R26" s="14">
        <f t="shared" si="12"/>
        <v>19601</v>
      </c>
      <c r="S26" s="14">
        <f t="shared" si="13"/>
        <v>19601</v>
      </c>
      <c r="T26" s="13"/>
      <c r="U26" s="13"/>
      <c r="V26" s="14">
        <f t="shared" si="2"/>
        <v>411616.33533818135</v>
      </c>
      <c r="W26" s="14"/>
      <c r="X26" s="39">
        <f t="shared" si="14"/>
        <v>19601</v>
      </c>
    </row>
    <row r="27" spans="2:24" ht="15" thickBot="1" x14ac:dyDescent="0.35">
      <c r="B27" s="24">
        <v>88</v>
      </c>
      <c r="C27" s="25">
        <v>13.7</v>
      </c>
      <c r="D27" s="16">
        <f t="shared" si="5"/>
        <v>2041</v>
      </c>
      <c r="E27" s="23">
        <f t="shared" si="3"/>
        <v>25902.007439942296</v>
      </c>
      <c r="F27" s="14">
        <f t="shared" si="7"/>
        <v>1890.6574773680509</v>
      </c>
      <c r="G27" s="14">
        <f t="shared" si="6"/>
        <v>1891</v>
      </c>
      <c r="H27" s="14">
        <f t="shared" si="8"/>
        <v>0</v>
      </c>
      <c r="I27" s="13"/>
      <c r="J27" s="13">
        <v>7200</v>
      </c>
      <c r="K27" s="14">
        <f t="shared" si="1"/>
        <v>16811.007439942296</v>
      </c>
      <c r="L27" s="36"/>
      <c r="M27" s="24">
        <v>79</v>
      </c>
      <c r="N27" s="25">
        <v>21.1</v>
      </c>
      <c r="O27" s="16">
        <f t="shared" si="10"/>
        <v>2041</v>
      </c>
      <c r="P27" s="23">
        <f t="shared" si="4"/>
        <v>436313.31545847224</v>
      </c>
      <c r="Q27" s="14">
        <f t="shared" si="11"/>
        <v>20678.35618286598</v>
      </c>
      <c r="R27" s="14">
        <f t="shared" si="12"/>
        <v>20679</v>
      </c>
      <c r="S27" s="14">
        <f t="shared" si="13"/>
        <v>20679</v>
      </c>
      <c r="T27" s="13"/>
      <c r="U27" s="13"/>
      <c r="V27" s="14">
        <f t="shared" si="2"/>
        <v>415634.31545847224</v>
      </c>
      <c r="W27" s="14"/>
      <c r="X27" s="39">
        <f t="shared" si="14"/>
        <v>20679</v>
      </c>
    </row>
    <row r="28" spans="2:24" ht="15" thickBot="1" x14ac:dyDescent="0.35">
      <c r="B28" s="24">
        <v>89</v>
      </c>
      <c r="C28" s="25">
        <v>12.9</v>
      </c>
      <c r="D28" s="16">
        <f t="shared" si="5"/>
        <v>2042</v>
      </c>
      <c r="E28" s="23">
        <f t="shared" si="3"/>
        <v>17819.667886338833</v>
      </c>
      <c r="F28" s="14">
        <f t="shared" si="7"/>
        <v>1381.3696035921575</v>
      </c>
      <c r="G28" s="14">
        <f t="shared" si="6"/>
        <v>1382</v>
      </c>
      <c r="H28" s="14">
        <f t="shared" si="8"/>
        <v>0</v>
      </c>
      <c r="I28" s="13"/>
      <c r="J28" s="13">
        <v>7200</v>
      </c>
      <c r="K28" s="14">
        <f t="shared" si="1"/>
        <v>9237.6678863388333</v>
      </c>
      <c r="L28" s="36"/>
      <c r="M28" s="24">
        <v>80</v>
      </c>
      <c r="N28" s="25">
        <v>20.2</v>
      </c>
      <c r="O28" s="16">
        <f t="shared" si="10"/>
        <v>2042</v>
      </c>
      <c r="P28" s="23">
        <f t="shared" si="4"/>
        <v>440572.3743859806</v>
      </c>
      <c r="Q28" s="14">
        <f t="shared" si="11"/>
        <v>21810.513583464388</v>
      </c>
      <c r="R28" s="14">
        <f t="shared" si="12"/>
        <v>21811</v>
      </c>
      <c r="S28" s="14">
        <f t="shared" si="13"/>
        <v>21811</v>
      </c>
      <c r="T28" s="13"/>
      <c r="U28" s="13"/>
      <c r="V28" s="14">
        <f t="shared" si="2"/>
        <v>418761.3743859806</v>
      </c>
      <c r="W28" s="14"/>
      <c r="X28" s="39">
        <f t="shared" si="14"/>
        <v>21811</v>
      </c>
    </row>
    <row r="29" spans="2:24" ht="15" thickBot="1" x14ac:dyDescent="0.35">
      <c r="B29" s="24">
        <v>90</v>
      </c>
      <c r="C29" s="25">
        <v>12.2</v>
      </c>
      <c r="D29" s="16">
        <f t="shared" si="5"/>
        <v>2043</v>
      </c>
      <c r="E29" s="23">
        <f t="shared" si="3"/>
        <v>9791.9279595191638</v>
      </c>
      <c r="F29" s="14">
        <f t="shared" si="7"/>
        <v>802.61704586222663</v>
      </c>
      <c r="G29" s="14">
        <f t="shared" si="6"/>
        <v>803</v>
      </c>
      <c r="H29" s="14">
        <f t="shared" si="8"/>
        <v>0</v>
      </c>
      <c r="I29" s="13"/>
      <c r="J29" s="13">
        <v>7200</v>
      </c>
      <c r="K29" s="14">
        <f t="shared" si="1"/>
        <v>1788.9279595191638</v>
      </c>
      <c r="L29" s="36"/>
      <c r="M29" s="24">
        <v>81</v>
      </c>
      <c r="N29" s="25">
        <v>19.399999999999999</v>
      </c>
      <c r="O29" s="16">
        <f t="shared" si="10"/>
        <v>2043</v>
      </c>
      <c r="P29" s="23">
        <f t="shared" si="4"/>
        <v>443887.05684913945</v>
      </c>
      <c r="Q29" s="14">
        <f t="shared" si="11"/>
        <v>22880.776126244302</v>
      </c>
      <c r="R29" s="14">
        <f t="shared" si="12"/>
        <v>22881</v>
      </c>
      <c r="S29" s="14">
        <f t="shared" si="13"/>
        <v>22881</v>
      </c>
      <c r="T29" s="13"/>
      <c r="U29" s="13"/>
      <c r="V29" s="14">
        <f t="shared" si="2"/>
        <v>421006.05684913945</v>
      </c>
      <c r="W29" s="14"/>
      <c r="X29" s="39">
        <f t="shared" si="14"/>
        <v>22881</v>
      </c>
    </row>
    <row r="30" spans="2:24" ht="15" thickBot="1" x14ac:dyDescent="0.35">
      <c r="B30" s="24">
        <v>91</v>
      </c>
      <c r="C30" s="25">
        <v>11.5</v>
      </c>
      <c r="D30" s="16">
        <f t="shared" si="5"/>
        <v>2044</v>
      </c>
      <c r="E30" s="23">
        <f t="shared" si="3"/>
        <v>1896.2636370903138</v>
      </c>
      <c r="F30" s="14">
        <f t="shared" si="7"/>
        <v>164.89249018176642</v>
      </c>
      <c r="G30" s="14">
        <f t="shared" si="6"/>
        <v>165</v>
      </c>
      <c r="H30" s="14">
        <f t="shared" si="8"/>
        <v>0</v>
      </c>
      <c r="I30" s="13"/>
      <c r="J30" s="13">
        <v>7200</v>
      </c>
      <c r="K30" s="14">
        <f t="shared" si="1"/>
        <v>-5468.7363629096862</v>
      </c>
      <c r="L30" s="36"/>
      <c r="M30" s="24">
        <v>82</v>
      </c>
      <c r="N30" s="25">
        <v>18.5</v>
      </c>
      <c r="O30" s="16">
        <f t="shared" si="10"/>
        <v>2044</v>
      </c>
      <c r="P30" s="23">
        <f t="shared" si="4"/>
        <v>446266.42026008782</v>
      </c>
      <c r="Q30" s="14">
        <f t="shared" si="11"/>
        <v>24122.509203247992</v>
      </c>
      <c r="R30" s="14">
        <f t="shared" si="12"/>
        <v>24123</v>
      </c>
      <c r="S30" s="14">
        <f t="shared" si="13"/>
        <v>24123</v>
      </c>
      <c r="T30" s="13"/>
      <c r="U30" s="13"/>
      <c r="V30" s="14">
        <f t="shared" si="2"/>
        <v>422143.42026008782</v>
      </c>
      <c r="W30" s="14"/>
      <c r="X30" s="39">
        <f t="shared" si="14"/>
        <v>24123</v>
      </c>
    </row>
    <row r="31" spans="2:24" ht="15" thickBot="1" x14ac:dyDescent="0.35">
      <c r="B31" s="24">
        <v>92</v>
      </c>
      <c r="C31" s="25">
        <v>10.8</v>
      </c>
      <c r="D31" s="16">
        <f t="shared" si="5"/>
        <v>2045</v>
      </c>
      <c r="E31" s="23">
        <f t="shared" si="3"/>
        <v>-5796.8605446842676</v>
      </c>
      <c r="F31" s="14">
        <f t="shared" si="7"/>
        <v>-536.7463467300247</v>
      </c>
      <c r="G31" s="14">
        <f t="shared" si="6"/>
        <v>-537</v>
      </c>
      <c r="H31" s="14">
        <f t="shared" si="8"/>
        <v>0</v>
      </c>
      <c r="I31" s="13"/>
      <c r="J31" s="13">
        <v>7200</v>
      </c>
      <c r="K31" s="14">
        <f t="shared" si="1"/>
        <v>-12459.860544684267</v>
      </c>
      <c r="L31" s="36"/>
      <c r="M31" s="24">
        <v>83</v>
      </c>
      <c r="N31" s="25">
        <v>17.7</v>
      </c>
      <c r="O31" s="16">
        <f t="shared" si="10"/>
        <v>2045</v>
      </c>
      <c r="P31" s="23">
        <f t="shared" si="4"/>
        <v>447472.02547569311</v>
      </c>
      <c r="Q31" s="14">
        <f t="shared" si="11"/>
        <v>25280.905394106958</v>
      </c>
      <c r="R31" s="14">
        <f t="shared" si="12"/>
        <v>25281</v>
      </c>
      <c r="S31" s="14">
        <f t="shared" si="13"/>
        <v>25281</v>
      </c>
      <c r="T31" s="13"/>
      <c r="U31" s="13"/>
      <c r="V31" s="14">
        <f t="shared" si="2"/>
        <v>422191.02547569311</v>
      </c>
      <c r="W31" s="14"/>
      <c r="X31" s="39">
        <f t="shared" si="14"/>
        <v>25281</v>
      </c>
    </row>
    <row r="32" spans="2:24" ht="15" thickBot="1" x14ac:dyDescent="0.35">
      <c r="B32" s="24">
        <v>93</v>
      </c>
      <c r="C32" s="25">
        <v>10.1</v>
      </c>
      <c r="D32" s="16">
        <f t="shared" si="5"/>
        <v>2046</v>
      </c>
      <c r="E32" s="23">
        <f t="shared" si="3"/>
        <v>-13207.452177365323</v>
      </c>
      <c r="F32" s="14">
        <f t="shared" si="7"/>
        <v>-1307.6685324124082</v>
      </c>
      <c r="G32" s="14">
        <f t="shared" si="6"/>
        <v>-1308</v>
      </c>
      <c r="H32" s="14">
        <f t="shared" si="8"/>
        <v>0</v>
      </c>
      <c r="I32" s="13"/>
      <c r="J32" s="13">
        <v>7200</v>
      </c>
      <c r="K32" s="14">
        <f t="shared" si="1"/>
        <v>-19099.452177365325</v>
      </c>
      <c r="L32" s="36"/>
      <c r="M32" s="24">
        <v>84</v>
      </c>
      <c r="N32" s="25">
        <v>16.8</v>
      </c>
      <c r="O32" s="16">
        <f t="shared" si="10"/>
        <v>2046</v>
      </c>
      <c r="P32" s="23">
        <f t="shared" si="4"/>
        <v>447522.48700423475</v>
      </c>
      <c r="Q32" s="14">
        <f t="shared" si="11"/>
        <v>26638.243274061591</v>
      </c>
      <c r="R32" s="14">
        <f t="shared" si="12"/>
        <v>26639</v>
      </c>
      <c r="S32" s="14">
        <f t="shared" si="13"/>
        <v>26639</v>
      </c>
      <c r="T32" s="13"/>
      <c r="U32" s="13"/>
      <c r="V32" s="14">
        <f t="shared" si="2"/>
        <v>420883.48700423475</v>
      </c>
      <c r="W32" s="14"/>
      <c r="X32" s="39">
        <f t="shared" si="14"/>
        <v>26639</v>
      </c>
    </row>
    <row r="33" spans="2:24" ht="15" thickBot="1" x14ac:dyDescent="0.35">
      <c r="B33" s="24">
        <v>94</v>
      </c>
      <c r="C33" s="25">
        <v>9.5</v>
      </c>
      <c r="D33" s="16">
        <f t="shared" si="5"/>
        <v>2047</v>
      </c>
      <c r="E33" s="23">
        <f t="shared" si="3"/>
        <v>-20245.419308007247</v>
      </c>
      <c r="F33" s="14">
        <f t="shared" si="7"/>
        <v>-2131.0967692639206</v>
      </c>
      <c r="G33" s="14">
        <f t="shared" si="6"/>
        <v>-2132</v>
      </c>
      <c r="H33" s="14">
        <f t="shared" si="8"/>
        <v>0</v>
      </c>
      <c r="I33" s="13"/>
      <c r="J33" s="13">
        <v>7200</v>
      </c>
      <c r="K33" s="14">
        <f t="shared" si="1"/>
        <v>-25313.419308007247</v>
      </c>
      <c r="L33" s="36"/>
      <c r="M33" s="24">
        <v>85</v>
      </c>
      <c r="N33" s="25">
        <v>16</v>
      </c>
      <c r="O33" s="16">
        <f t="shared" si="10"/>
        <v>2047</v>
      </c>
      <c r="P33" s="23">
        <f t="shared" si="4"/>
        <v>446136.49622448883</v>
      </c>
      <c r="Q33" s="14">
        <f t="shared" si="11"/>
        <v>27883.531014030552</v>
      </c>
      <c r="R33" s="14">
        <f t="shared" si="12"/>
        <v>27884</v>
      </c>
      <c r="S33" s="14">
        <f t="shared" si="13"/>
        <v>27884</v>
      </c>
      <c r="T33" s="13"/>
      <c r="U33" s="13"/>
      <c r="V33" s="14">
        <f t="shared" si="2"/>
        <v>418252.49622448883</v>
      </c>
      <c r="W33" s="14"/>
      <c r="X33" s="39">
        <f t="shared" si="14"/>
        <v>27884</v>
      </c>
    </row>
    <row r="34" spans="2:24" ht="15" thickBot="1" x14ac:dyDescent="0.35">
      <c r="B34" s="24">
        <v>95</v>
      </c>
      <c r="C34" s="25">
        <v>8.9</v>
      </c>
      <c r="D34" s="16">
        <f t="shared" si="5"/>
        <v>2048</v>
      </c>
      <c r="E34" s="23">
        <f t="shared" si="3"/>
        <v>-26832.224466487685</v>
      </c>
      <c r="F34" s="14">
        <f t="shared" si="7"/>
        <v>-3014.8566816278299</v>
      </c>
      <c r="G34" s="14">
        <f t="shared" si="6"/>
        <v>-3015</v>
      </c>
      <c r="H34" s="14">
        <f t="shared" si="8"/>
        <v>0</v>
      </c>
      <c r="I34" s="13"/>
      <c r="J34" s="13">
        <v>7200</v>
      </c>
      <c r="K34" s="14">
        <f t="shared" si="1"/>
        <v>-31017.224466487685</v>
      </c>
      <c r="L34" s="36"/>
      <c r="M34" s="24">
        <v>86</v>
      </c>
      <c r="N34" s="25">
        <v>15.2</v>
      </c>
      <c r="O34" s="16">
        <f t="shared" si="10"/>
        <v>2048</v>
      </c>
      <c r="P34" s="23">
        <f t="shared" si="4"/>
        <v>443347.6459979582</v>
      </c>
      <c r="Q34" s="14">
        <f t="shared" si="11"/>
        <v>29167.608289339358</v>
      </c>
      <c r="R34" s="14">
        <f t="shared" si="12"/>
        <v>29168</v>
      </c>
      <c r="S34" s="14">
        <f t="shared" si="13"/>
        <v>29168</v>
      </c>
      <c r="T34" s="13"/>
      <c r="U34" s="13"/>
      <c r="V34" s="14">
        <f t="shared" si="2"/>
        <v>414179.6459979582</v>
      </c>
      <c r="W34" s="14"/>
      <c r="X34" s="39">
        <f t="shared" si="14"/>
        <v>29168</v>
      </c>
    </row>
    <row r="35" spans="2:24" ht="15" thickBot="1" x14ac:dyDescent="0.35">
      <c r="B35" s="24">
        <v>96</v>
      </c>
      <c r="C35" s="25">
        <v>8.4</v>
      </c>
      <c r="D35" s="16">
        <f t="shared" si="5"/>
        <v>2049</v>
      </c>
      <c r="E35" s="23">
        <f t="shared" si="3"/>
        <v>-32878.257934476947</v>
      </c>
      <c r="F35" s="14">
        <f t="shared" si="7"/>
        <v>-3914.0783255329698</v>
      </c>
      <c r="G35" s="14">
        <f t="shared" si="6"/>
        <v>-3915</v>
      </c>
      <c r="H35" s="14">
        <f t="shared" si="8"/>
        <v>0</v>
      </c>
      <c r="I35" s="13"/>
      <c r="J35" s="13">
        <v>7200</v>
      </c>
      <c r="K35" s="14">
        <f t="shared" si="1"/>
        <v>-36163.257934476947</v>
      </c>
      <c r="L35" s="36"/>
      <c r="M35" s="24">
        <v>87</v>
      </c>
      <c r="N35" s="25">
        <v>14.4</v>
      </c>
      <c r="O35" s="16">
        <f t="shared" si="10"/>
        <v>2049</v>
      </c>
      <c r="P35" s="23">
        <f t="shared" si="4"/>
        <v>439030.42475783569</v>
      </c>
      <c r="Q35" s="14">
        <f t="shared" si="11"/>
        <v>30488.223941516368</v>
      </c>
      <c r="R35" s="14">
        <f t="shared" si="12"/>
        <v>30489</v>
      </c>
      <c r="S35" s="14">
        <f t="shared" si="13"/>
        <v>30489</v>
      </c>
      <c r="T35" s="13"/>
      <c r="U35" s="13"/>
      <c r="V35" s="14">
        <f t="shared" si="2"/>
        <v>408541.42475783569</v>
      </c>
      <c r="W35" s="14"/>
      <c r="X35" s="39">
        <f t="shared" si="14"/>
        <v>30489</v>
      </c>
    </row>
    <row r="36" spans="2:24" ht="15" thickBot="1" x14ac:dyDescent="0.35">
      <c r="B36" s="24">
        <v>97</v>
      </c>
      <c r="C36" s="25">
        <v>7.8</v>
      </c>
      <c r="D36" s="16">
        <f t="shared" si="5"/>
        <v>2050</v>
      </c>
      <c r="E36" s="23">
        <f t="shared" si="3"/>
        <v>-38333.053410545566</v>
      </c>
      <c r="F36" s="14">
        <f t="shared" si="7"/>
        <v>-4914.4940269930212</v>
      </c>
      <c r="G36" s="14">
        <f t="shared" si="6"/>
        <v>-4915</v>
      </c>
      <c r="H36" s="14">
        <f t="shared" si="8"/>
        <v>0</v>
      </c>
      <c r="I36" s="13"/>
      <c r="J36" s="13">
        <v>7200</v>
      </c>
      <c r="K36" s="14">
        <f t="shared" si="1"/>
        <v>-40618.053410545566</v>
      </c>
      <c r="L36" s="36"/>
      <c r="M36" s="24">
        <v>88</v>
      </c>
      <c r="N36" s="25">
        <v>13.7</v>
      </c>
      <c r="O36" s="16">
        <f t="shared" si="10"/>
        <v>2050</v>
      </c>
      <c r="P36" s="23">
        <f t="shared" si="4"/>
        <v>433053.91024330584</v>
      </c>
      <c r="Q36" s="14">
        <f t="shared" si="11"/>
        <v>31609.774470314296</v>
      </c>
      <c r="R36" s="14">
        <f t="shared" si="12"/>
        <v>31610</v>
      </c>
      <c r="S36" s="14">
        <f t="shared" si="13"/>
        <v>31610</v>
      </c>
      <c r="T36" s="13"/>
      <c r="U36" s="13"/>
      <c r="V36" s="14">
        <f t="shared" si="2"/>
        <v>401443.91024330584</v>
      </c>
      <c r="W36" s="14"/>
      <c r="X36" s="39">
        <f t="shared" si="14"/>
        <v>31610</v>
      </c>
    </row>
    <row r="37" spans="2:24" ht="15" thickBot="1" x14ac:dyDescent="0.35">
      <c r="B37" s="24">
        <v>98</v>
      </c>
      <c r="C37" s="25">
        <v>7.3</v>
      </c>
      <c r="D37" s="16">
        <f t="shared" si="5"/>
        <v>2051</v>
      </c>
      <c r="E37" s="23">
        <f t="shared" si="3"/>
        <v>-43055.1366151783</v>
      </c>
      <c r="F37" s="14">
        <f t="shared" si="7"/>
        <v>-5897.9639198874384</v>
      </c>
      <c r="G37" s="14">
        <f t="shared" si="6"/>
        <v>-5898</v>
      </c>
      <c r="H37" s="14">
        <f t="shared" si="8"/>
        <v>0</v>
      </c>
      <c r="I37" s="13"/>
      <c r="J37" s="13">
        <v>7200</v>
      </c>
      <c r="K37" s="14">
        <f t="shared" si="1"/>
        <v>-44357.1366151783</v>
      </c>
      <c r="L37" s="36"/>
      <c r="M37" s="24">
        <v>89</v>
      </c>
      <c r="N37" s="25">
        <v>12.9</v>
      </c>
      <c r="O37" s="16">
        <f t="shared" si="10"/>
        <v>2051</v>
      </c>
      <c r="P37" s="23">
        <f t="shared" si="4"/>
        <v>425530.5448579042</v>
      </c>
      <c r="Q37" s="14">
        <f t="shared" si="11"/>
        <v>32986.863942473195</v>
      </c>
      <c r="R37" s="14">
        <f t="shared" si="12"/>
        <v>32987</v>
      </c>
      <c r="S37" s="14">
        <f t="shared" si="13"/>
        <v>32987</v>
      </c>
      <c r="T37" s="13"/>
      <c r="U37" s="13"/>
      <c r="V37" s="14">
        <f t="shared" si="2"/>
        <v>392543.5448579042</v>
      </c>
      <c r="W37" s="14"/>
      <c r="X37" s="39">
        <f t="shared" si="14"/>
        <v>32987</v>
      </c>
    </row>
    <row r="38" spans="2:24" ht="15" thickBot="1" x14ac:dyDescent="0.35">
      <c r="B38" s="24">
        <v>99</v>
      </c>
      <c r="C38" s="25">
        <v>6.8</v>
      </c>
      <c r="D38" s="16">
        <f t="shared" si="5"/>
        <v>2052</v>
      </c>
      <c r="E38" s="23">
        <f t="shared" si="3"/>
        <v>-47018.564812089004</v>
      </c>
      <c r="F38" s="14">
        <f t="shared" si="7"/>
        <v>-6914.4948253072062</v>
      </c>
      <c r="G38" s="14">
        <f t="shared" si="6"/>
        <v>-6915</v>
      </c>
      <c r="H38" s="14">
        <f t="shared" si="8"/>
        <v>0</v>
      </c>
      <c r="I38" s="13"/>
      <c r="J38" s="13">
        <v>7200</v>
      </c>
      <c r="K38" s="14">
        <f t="shared" si="1"/>
        <v>-47303.564812089004</v>
      </c>
      <c r="L38" s="36"/>
      <c r="M38" s="24">
        <v>90</v>
      </c>
      <c r="N38" s="25">
        <v>12.2</v>
      </c>
      <c r="O38" s="16">
        <f t="shared" si="10"/>
        <v>2052</v>
      </c>
      <c r="P38" s="23">
        <f t="shared" si="4"/>
        <v>416096.15754937846</v>
      </c>
      <c r="Q38" s="14">
        <f t="shared" si="11"/>
        <v>34106.242422080206</v>
      </c>
      <c r="R38" s="14">
        <f t="shared" si="12"/>
        <v>34107</v>
      </c>
      <c r="S38" s="14">
        <f t="shared" si="13"/>
        <v>34107</v>
      </c>
      <c r="T38" s="13"/>
      <c r="U38" s="13"/>
      <c r="V38" s="14">
        <f t="shared" si="2"/>
        <v>381989.15754937846</v>
      </c>
      <c r="W38" s="14"/>
      <c r="X38" s="39">
        <f t="shared" si="14"/>
        <v>34107</v>
      </c>
    </row>
    <row r="39" spans="2:24" ht="15" thickBot="1" x14ac:dyDescent="0.35">
      <c r="B39" s="24">
        <v>100</v>
      </c>
      <c r="C39" s="25">
        <v>6.4</v>
      </c>
      <c r="D39" s="16">
        <f t="shared" si="5"/>
        <v>2053</v>
      </c>
      <c r="E39" s="23">
        <f t="shared" si="3"/>
        <v>-50141.77870081435</v>
      </c>
      <c r="F39" s="14">
        <f t="shared" si="7"/>
        <v>-7834.6529220022421</v>
      </c>
      <c r="G39" s="14">
        <f t="shared" si="6"/>
        <v>-7835</v>
      </c>
      <c r="H39" s="14">
        <f t="shared" si="8"/>
        <v>0</v>
      </c>
      <c r="I39" s="13"/>
      <c r="J39" s="13">
        <v>7200</v>
      </c>
      <c r="K39" s="14">
        <f t="shared" si="1"/>
        <v>-49506.77870081435</v>
      </c>
      <c r="L39" s="36"/>
      <c r="M39" s="24">
        <v>91</v>
      </c>
      <c r="N39" s="25">
        <v>11.5</v>
      </c>
      <c r="O39" s="16">
        <f t="shared" si="10"/>
        <v>2053</v>
      </c>
      <c r="P39" s="23">
        <f t="shared" si="4"/>
        <v>404908.50700234121</v>
      </c>
      <c r="Q39" s="14">
        <f t="shared" si="11"/>
        <v>35209.435391507934</v>
      </c>
      <c r="R39" s="14">
        <f t="shared" si="12"/>
        <v>35210</v>
      </c>
      <c r="S39" s="14">
        <f t="shared" si="13"/>
        <v>35210</v>
      </c>
      <c r="T39" s="13"/>
      <c r="U39" s="13"/>
      <c r="V39" s="14">
        <f t="shared" si="2"/>
        <v>369698.50700234121</v>
      </c>
      <c r="W39" s="14"/>
      <c r="X39" s="39">
        <f t="shared" si="14"/>
        <v>35210</v>
      </c>
    </row>
    <row r="40" spans="2:24" ht="15" thickBot="1" x14ac:dyDescent="0.35">
      <c r="B40" s="24">
        <v>101</v>
      </c>
      <c r="C40" s="25">
        <v>6</v>
      </c>
      <c r="D40" s="16">
        <f t="shared" si="5"/>
        <v>2054</v>
      </c>
      <c r="E40" s="23">
        <f t="shared" si="3"/>
        <v>-52477.185422863215</v>
      </c>
      <c r="F40" s="14">
        <f t="shared" si="7"/>
        <v>-8746.197570477203</v>
      </c>
      <c r="G40" s="14">
        <f t="shared" si="6"/>
        <v>-8747</v>
      </c>
      <c r="H40" s="14">
        <f t="shared" si="8"/>
        <v>0</v>
      </c>
      <c r="I40" s="13"/>
      <c r="J40" s="13">
        <v>7200</v>
      </c>
      <c r="K40" s="14">
        <f t="shared" si="1"/>
        <v>-50930.185422863215</v>
      </c>
      <c r="L40" s="36"/>
      <c r="M40" s="24">
        <v>92</v>
      </c>
      <c r="N40" s="25">
        <v>10.8</v>
      </c>
      <c r="O40" s="16">
        <f t="shared" si="10"/>
        <v>2054</v>
      </c>
      <c r="P40" s="23">
        <f t="shared" si="4"/>
        <v>391880.4174224817</v>
      </c>
      <c r="Q40" s="14">
        <f t="shared" si="11"/>
        <v>36285.223835414967</v>
      </c>
      <c r="R40" s="14">
        <f t="shared" si="12"/>
        <v>36286</v>
      </c>
      <c r="S40" s="14">
        <f t="shared" si="13"/>
        <v>36286</v>
      </c>
      <c r="T40" s="13"/>
      <c r="U40" s="13"/>
      <c r="V40" s="14">
        <f t="shared" si="2"/>
        <v>355594.4174224817</v>
      </c>
      <c r="W40" s="14"/>
      <c r="X40" s="39">
        <f t="shared" si="14"/>
        <v>36286</v>
      </c>
    </row>
    <row r="41" spans="2:24" ht="15" thickBot="1" x14ac:dyDescent="0.35">
      <c r="B41" s="24">
        <v>102</v>
      </c>
      <c r="C41" s="25">
        <v>5.6</v>
      </c>
      <c r="D41" s="16">
        <f t="shared" si="5"/>
        <v>2055</v>
      </c>
      <c r="E41" s="23">
        <f t="shared" si="3"/>
        <v>-53985.996548235009</v>
      </c>
      <c r="F41" s="14">
        <f t="shared" si="7"/>
        <v>-9640.3565264705376</v>
      </c>
      <c r="G41" s="14">
        <f t="shared" si="6"/>
        <v>-9641</v>
      </c>
      <c r="H41" s="14">
        <f t="shared" si="8"/>
        <v>0</v>
      </c>
      <c r="I41" s="13"/>
      <c r="J41" s="13">
        <v>7200</v>
      </c>
      <c r="K41" s="14">
        <f t="shared" si="1"/>
        <v>-51544.996548235009</v>
      </c>
      <c r="L41" s="36"/>
      <c r="M41" s="24">
        <v>93</v>
      </c>
      <c r="N41" s="25">
        <v>10.1</v>
      </c>
      <c r="O41" s="16">
        <f t="shared" si="10"/>
        <v>2055</v>
      </c>
      <c r="P41" s="23">
        <f t="shared" si="4"/>
        <v>376930.08246783062</v>
      </c>
      <c r="Q41" s="14">
        <f t="shared" si="11"/>
        <v>37319.810145329764</v>
      </c>
      <c r="R41" s="14">
        <f t="shared" si="12"/>
        <v>37320</v>
      </c>
      <c r="S41" s="14">
        <f t="shared" si="13"/>
        <v>37320</v>
      </c>
      <c r="T41" s="13"/>
      <c r="U41" s="13"/>
      <c r="V41" s="14">
        <f t="shared" si="2"/>
        <v>339610.08246783062</v>
      </c>
      <c r="W41" s="14"/>
      <c r="X41" s="39">
        <f t="shared" si="14"/>
        <v>37320</v>
      </c>
    </row>
    <row r="42" spans="2:24" ht="15" thickBot="1" x14ac:dyDescent="0.35">
      <c r="B42" s="24">
        <v>103</v>
      </c>
      <c r="C42" s="25">
        <v>5.2</v>
      </c>
      <c r="D42" s="16">
        <f t="shared" si="5"/>
        <v>2056</v>
      </c>
      <c r="E42" s="23">
        <f t="shared" si="3"/>
        <v>-54637.696341129114</v>
      </c>
      <c r="F42" s="14">
        <f t="shared" si="7"/>
        <v>-10507.249296370983</v>
      </c>
      <c r="G42" s="14">
        <f t="shared" si="6"/>
        <v>-10508</v>
      </c>
      <c r="H42" s="14">
        <f t="shared" si="8"/>
        <v>0</v>
      </c>
      <c r="I42" s="13"/>
      <c r="J42" s="13">
        <v>7200</v>
      </c>
      <c r="K42" s="14">
        <f t="shared" si="1"/>
        <v>-51329.696341129114</v>
      </c>
      <c r="L42" s="36"/>
      <c r="M42" s="24">
        <v>94</v>
      </c>
      <c r="N42" s="25">
        <v>9.5</v>
      </c>
      <c r="O42" s="16">
        <f t="shared" si="10"/>
        <v>2056</v>
      </c>
      <c r="P42" s="23">
        <f t="shared" si="4"/>
        <v>359986.68741590047</v>
      </c>
      <c r="Q42" s="14">
        <f t="shared" si="11"/>
        <v>37893.335517463209</v>
      </c>
      <c r="R42" s="14">
        <f t="shared" si="12"/>
        <v>37894</v>
      </c>
      <c r="S42" s="14">
        <f t="shared" si="13"/>
        <v>37894</v>
      </c>
      <c r="T42" s="13"/>
      <c r="U42" s="13"/>
      <c r="V42" s="14">
        <f t="shared" si="2"/>
        <v>322092.68741590047</v>
      </c>
      <c r="W42" s="14"/>
      <c r="X42" s="39">
        <f t="shared" si="14"/>
        <v>37894</v>
      </c>
    </row>
    <row r="43" spans="2:24" ht="15" thickBot="1" x14ac:dyDescent="0.35">
      <c r="B43" s="24">
        <v>104</v>
      </c>
      <c r="C43" s="25">
        <v>4.9000000000000004</v>
      </c>
      <c r="D43" s="16">
        <f t="shared" si="5"/>
        <v>2057</v>
      </c>
      <c r="E43" s="23">
        <f t="shared" si="3"/>
        <v>-54409.478121596861</v>
      </c>
      <c r="F43" s="14">
        <f t="shared" si="7"/>
        <v>-11103.975126856501</v>
      </c>
      <c r="G43" s="14">
        <f t="shared" si="6"/>
        <v>-11104</v>
      </c>
      <c r="H43" s="14">
        <f t="shared" si="8"/>
        <v>0</v>
      </c>
      <c r="I43" s="13"/>
      <c r="J43" s="13">
        <v>7200</v>
      </c>
      <c r="K43" s="14">
        <f t="shared" si="1"/>
        <v>-50505.478121596861</v>
      </c>
      <c r="L43" s="36"/>
      <c r="M43" s="24">
        <v>95</v>
      </c>
      <c r="N43" s="25">
        <v>8.9</v>
      </c>
      <c r="O43" s="16">
        <f t="shared" si="10"/>
        <v>2057</v>
      </c>
      <c r="P43" s="23">
        <f t="shared" si="4"/>
        <v>341418.24866085453</v>
      </c>
      <c r="Q43" s="14">
        <f t="shared" si="11"/>
        <v>38361.600973129724</v>
      </c>
      <c r="R43" s="14">
        <f t="shared" si="12"/>
        <v>38362</v>
      </c>
      <c r="S43" s="14">
        <f t="shared" si="13"/>
        <v>38362</v>
      </c>
      <c r="T43" s="13"/>
      <c r="U43" s="13"/>
      <c r="V43" s="14">
        <f t="shared" si="2"/>
        <v>303056.24866085453</v>
      </c>
      <c r="W43" s="14"/>
      <c r="X43" s="39">
        <f t="shared" si="14"/>
        <v>38362</v>
      </c>
    </row>
    <row r="44" spans="2:24" ht="15" thickBot="1" x14ac:dyDescent="0.35">
      <c r="B44" s="24">
        <v>105</v>
      </c>
      <c r="C44" s="25">
        <v>4.5999999999999996</v>
      </c>
      <c r="D44" s="16">
        <f t="shared" si="5"/>
        <v>2058</v>
      </c>
      <c r="E44" s="23">
        <f t="shared" si="3"/>
        <v>-53535.806808892674</v>
      </c>
      <c r="F44" s="14">
        <f t="shared" si="7"/>
        <v>-11638.218871498408</v>
      </c>
      <c r="G44" s="14">
        <f t="shared" si="6"/>
        <v>-11639</v>
      </c>
      <c r="H44" s="14">
        <f t="shared" si="8"/>
        <v>0</v>
      </c>
      <c r="I44" s="13"/>
      <c r="J44" s="13">
        <v>7200</v>
      </c>
      <c r="K44" s="14">
        <f t="shared" si="1"/>
        <v>-49096.806808892674</v>
      </c>
      <c r="L44" s="36"/>
      <c r="M44" s="24">
        <v>96</v>
      </c>
      <c r="N44" s="25">
        <v>8.4</v>
      </c>
      <c r="O44" s="16">
        <f t="shared" si="10"/>
        <v>2058</v>
      </c>
      <c r="P44" s="23">
        <f t="shared" si="4"/>
        <v>321239.62358050584</v>
      </c>
      <c r="Q44" s="14">
        <f t="shared" si="11"/>
        <v>38242.812331012596</v>
      </c>
      <c r="R44" s="14">
        <f t="shared" si="12"/>
        <v>38243</v>
      </c>
      <c r="S44" s="14">
        <f t="shared" si="13"/>
        <v>38243</v>
      </c>
      <c r="T44" s="13"/>
      <c r="U44" s="13"/>
      <c r="V44" s="14">
        <f t="shared" si="2"/>
        <v>282996.62358050584</v>
      </c>
      <c r="W44" s="14"/>
      <c r="X44" s="39">
        <f t="shared" si="14"/>
        <v>38243</v>
      </c>
    </row>
    <row r="45" spans="2:24" ht="15" thickBot="1" x14ac:dyDescent="0.35">
      <c r="B45" s="24">
        <v>106</v>
      </c>
      <c r="C45" s="25">
        <v>4.3</v>
      </c>
      <c r="D45" s="16">
        <f t="shared" si="5"/>
        <v>2059</v>
      </c>
      <c r="E45" s="23">
        <f t="shared" si="3"/>
        <v>-52042.615217426239</v>
      </c>
      <c r="F45" s="14">
        <f t="shared" si="7"/>
        <v>-12102.933771494474</v>
      </c>
      <c r="G45" s="14">
        <f t="shared" si="6"/>
        <v>-12103</v>
      </c>
      <c r="H45" s="14">
        <f t="shared" si="8"/>
        <v>0</v>
      </c>
      <c r="I45" s="13"/>
      <c r="J45" s="13">
        <v>7200</v>
      </c>
      <c r="K45" s="14">
        <f t="shared" si="1"/>
        <v>-47139.615217426239</v>
      </c>
      <c r="L45" s="36"/>
      <c r="M45" s="24">
        <v>97</v>
      </c>
      <c r="N45" s="25">
        <v>7.8</v>
      </c>
      <c r="O45" s="16">
        <f t="shared" si="10"/>
        <v>2059</v>
      </c>
      <c r="P45" s="23">
        <f t="shared" si="4"/>
        <v>299976.4209953362</v>
      </c>
      <c r="Q45" s="14">
        <f t="shared" si="11"/>
        <v>38458.515512222591</v>
      </c>
      <c r="R45" s="14">
        <f t="shared" si="12"/>
        <v>38459</v>
      </c>
      <c r="S45" s="14">
        <f t="shared" si="13"/>
        <v>38459</v>
      </c>
      <c r="T45" s="13"/>
      <c r="U45" s="13"/>
      <c r="V45" s="14">
        <f t="shared" si="2"/>
        <v>261517.4209953362</v>
      </c>
      <c r="W45" s="14"/>
      <c r="X45" s="39">
        <f t="shared" si="14"/>
        <v>38459</v>
      </c>
    </row>
    <row r="46" spans="2:24" ht="15" thickBot="1" x14ac:dyDescent="0.35">
      <c r="B46" s="24">
        <v>107</v>
      </c>
      <c r="C46" s="25">
        <v>4.0999999999999996</v>
      </c>
      <c r="D46" s="16">
        <f t="shared" si="5"/>
        <v>2060</v>
      </c>
      <c r="E46" s="23">
        <f t="shared" si="3"/>
        <v>-49967.992130471815</v>
      </c>
      <c r="F46" s="14">
        <f t="shared" si="7"/>
        <v>-12187.315153773614</v>
      </c>
      <c r="G46" s="14">
        <f t="shared" si="6"/>
        <v>-12188</v>
      </c>
      <c r="H46" s="14">
        <f t="shared" si="8"/>
        <v>0</v>
      </c>
      <c r="I46" s="13"/>
      <c r="J46" s="13">
        <v>7200</v>
      </c>
      <c r="K46" s="14">
        <f t="shared" si="1"/>
        <v>-44979.992130471815</v>
      </c>
      <c r="L46" s="36"/>
      <c r="M46" s="24">
        <v>98</v>
      </c>
      <c r="N46" s="25">
        <v>7.3</v>
      </c>
      <c r="O46" s="16">
        <f t="shared" si="10"/>
        <v>2060</v>
      </c>
      <c r="P46" s="23">
        <f t="shared" si="4"/>
        <v>277208.46625505638</v>
      </c>
      <c r="Q46" s="14">
        <f t="shared" si="11"/>
        <v>37973.762500692654</v>
      </c>
      <c r="R46" s="14">
        <f t="shared" si="12"/>
        <v>37974</v>
      </c>
      <c r="S46" s="14">
        <f t="shared" si="13"/>
        <v>37974</v>
      </c>
      <c r="T46" s="13"/>
      <c r="U46" s="13"/>
      <c r="V46" s="14">
        <f t="shared" si="2"/>
        <v>239234.46625505638</v>
      </c>
      <c r="W46" s="14"/>
      <c r="X46" s="39">
        <f t="shared" si="14"/>
        <v>37974</v>
      </c>
    </row>
    <row r="47" spans="2:24" ht="15" thickBot="1" x14ac:dyDescent="0.35">
      <c r="B47" s="24">
        <v>108</v>
      </c>
      <c r="C47" s="25">
        <v>3.9</v>
      </c>
      <c r="D47" s="16">
        <f t="shared" si="5"/>
        <v>2061</v>
      </c>
      <c r="E47" s="23">
        <f t="shared" si="3"/>
        <v>-47678.791658300128</v>
      </c>
      <c r="F47" s="14">
        <f t="shared" si="7"/>
        <v>-12225.33119443593</v>
      </c>
      <c r="G47" s="14">
        <f t="shared" si="6"/>
        <v>-12226</v>
      </c>
      <c r="H47" s="14">
        <f t="shared" si="8"/>
        <v>0</v>
      </c>
      <c r="I47" s="13"/>
      <c r="J47" s="13">
        <v>7200</v>
      </c>
      <c r="K47" s="14">
        <f t="shared" si="1"/>
        <v>-42652.791658300128</v>
      </c>
      <c r="L47" s="36"/>
      <c r="M47" s="24">
        <v>99</v>
      </c>
      <c r="N47" s="25">
        <v>6.8</v>
      </c>
      <c r="O47" s="16">
        <f t="shared" si="10"/>
        <v>2061</v>
      </c>
      <c r="P47" s="23">
        <f t="shared" si="4"/>
        <v>253588.53423035977</v>
      </c>
      <c r="Q47" s="14">
        <f t="shared" si="11"/>
        <v>37292.431504464672</v>
      </c>
      <c r="R47" s="14">
        <f t="shared" si="12"/>
        <v>37293</v>
      </c>
      <c r="S47" s="14">
        <f t="shared" si="13"/>
        <v>37293</v>
      </c>
      <c r="T47" s="13"/>
      <c r="U47" s="13"/>
      <c r="V47" s="14">
        <f t="shared" si="2"/>
        <v>216295.53423035977</v>
      </c>
      <c r="W47" s="14"/>
      <c r="X47" s="39">
        <f t="shared" si="14"/>
        <v>37293</v>
      </c>
    </row>
    <row r="48" spans="2:24" ht="15" thickBot="1" x14ac:dyDescent="0.35">
      <c r="B48" s="24">
        <v>109</v>
      </c>
      <c r="C48" s="25">
        <v>3.7</v>
      </c>
      <c r="D48" s="16">
        <f t="shared" si="5"/>
        <v>2062</v>
      </c>
      <c r="E48" s="23">
        <f t="shared" si="3"/>
        <v>-45211.959157798141</v>
      </c>
      <c r="F48" s="14">
        <f t="shared" si="7"/>
        <v>-12219.448421026524</v>
      </c>
      <c r="G48" s="14">
        <f t="shared" si="6"/>
        <v>-12220</v>
      </c>
      <c r="H48" s="14">
        <f t="shared" si="8"/>
        <v>0</v>
      </c>
      <c r="I48" s="13"/>
      <c r="J48" s="13">
        <v>7200</v>
      </c>
      <c r="K48" s="14">
        <f t="shared" si="1"/>
        <v>-40191.959157798141</v>
      </c>
      <c r="L48" s="36"/>
      <c r="M48" s="24">
        <v>100</v>
      </c>
      <c r="N48" s="25">
        <v>6.4</v>
      </c>
      <c r="O48" s="16">
        <f t="shared" si="10"/>
        <v>2062</v>
      </c>
      <c r="P48" s="23">
        <f t="shared" si="4"/>
        <v>229273.26628418136</v>
      </c>
      <c r="Q48" s="14">
        <f t="shared" si="11"/>
        <v>35823.947856903338</v>
      </c>
      <c r="R48" s="14">
        <f t="shared" si="12"/>
        <v>35824</v>
      </c>
      <c r="S48" s="14">
        <f t="shared" si="13"/>
        <v>35824</v>
      </c>
      <c r="T48" s="13"/>
      <c r="U48" s="13"/>
      <c r="V48" s="14">
        <f t="shared" si="2"/>
        <v>193449.26628418136</v>
      </c>
      <c r="W48" s="14"/>
      <c r="X48" s="39">
        <f t="shared" si="14"/>
        <v>35824</v>
      </c>
    </row>
    <row r="49" spans="2:24" ht="15" thickBot="1" x14ac:dyDescent="0.35">
      <c r="B49" s="24">
        <v>110</v>
      </c>
      <c r="C49" s="25">
        <v>3.5</v>
      </c>
      <c r="D49" s="16">
        <f t="shared" si="5"/>
        <v>2063</v>
      </c>
      <c r="E49" s="23">
        <f t="shared" si="3"/>
        <v>-42603.476707266032</v>
      </c>
      <c r="F49" s="14">
        <f t="shared" si="7"/>
        <v>-12172.421916361724</v>
      </c>
      <c r="G49" s="14">
        <f t="shared" si="6"/>
        <v>-12173</v>
      </c>
      <c r="H49" s="14">
        <f t="shared" si="8"/>
        <v>0</v>
      </c>
      <c r="I49" s="13"/>
      <c r="J49" s="13">
        <v>7200</v>
      </c>
      <c r="K49" s="14">
        <f t="shared" si="1"/>
        <v>-37630.476707266032</v>
      </c>
      <c r="L49" s="36"/>
      <c r="M49" s="24">
        <v>101</v>
      </c>
      <c r="N49" s="25">
        <v>6</v>
      </c>
      <c r="O49" s="16">
        <f t="shared" si="10"/>
        <v>2063</v>
      </c>
      <c r="P49" s="23">
        <f t="shared" si="4"/>
        <v>205056.22226123224</v>
      </c>
      <c r="Q49" s="14">
        <f t="shared" si="11"/>
        <v>34176.037043538709</v>
      </c>
      <c r="R49" s="14">
        <f t="shared" si="12"/>
        <v>34177</v>
      </c>
      <c r="S49" s="14">
        <f t="shared" si="13"/>
        <v>34177</v>
      </c>
      <c r="T49" s="13"/>
      <c r="U49" s="13"/>
      <c r="V49" s="14">
        <f t="shared" si="2"/>
        <v>170879.22226123224</v>
      </c>
      <c r="W49" s="14"/>
      <c r="X49" s="39">
        <f t="shared" si="14"/>
        <v>34177</v>
      </c>
    </row>
    <row r="50" spans="2:24" ht="15" thickBot="1" x14ac:dyDescent="0.35">
      <c r="B50" s="24">
        <v>111</v>
      </c>
      <c r="C50" s="25">
        <v>3.4</v>
      </c>
      <c r="D50" s="16">
        <f t="shared" si="5"/>
        <v>2064</v>
      </c>
      <c r="E50" s="23">
        <f t="shared" si="3"/>
        <v>-39888.305309701995</v>
      </c>
      <c r="F50" s="14">
        <f t="shared" si="7"/>
        <v>-11731.854502853528</v>
      </c>
      <c r="G50" s="14">
        <f t="shared" si="6"/>
        <v>-11732</v>
      </c>
      <c r="H50" s="14">
        <f t="shared" si="8"/>
        <v>0</v>
      </c>
      <c r="I50" s="13"/>
      <c r="J50" s="13">
        <v>7200</v>
      </c>
      <c r="K50" s="14">
        <f t="shared" si="1"/>
        <v>-35356.305309701995</v>
      </c>
      <c r="L50" s="36"/>
      <c r="M50" s="24">
        <v>102</v>
      </c>
      <c r="N50" s="25">
        <v>5.6</v>
      </c>
      <c r="O50" s="16">
        <f t="shared" si="10"/>
        <v>2064</v>
      </c>
      <c r="P50" s="23">
        <f t="shared" si="4"/>
        <v>181131.97559690618</v>
      </c>
      <c r="Q50" s="14">
        <f t="shared" si="11"/>
        <v>32344.995642304679</v>
      </c>
      <c r="R50" s="14">
        <f t="shared" si="12"/>
        <v>32345</v>
      </c>
      <c r="S50" s="14">
        <f t="shared" si="13"/>
        <v>32345</v>
      </c>
      <c r="T50" s="13"/>
      <c r="U50" s="13"/>
      <c r="V50" s="14">
        <f t="shared" si="2"/>
        <v>148786.97559690618</v>
      </c>
      <c r="W50" s="14"/>
      <c r="X50" s="39">
        <f t="shared" si="14"/>
        <v>32345</v>
      </c>
    </row>
    <row r="51" spans="2:24" ht="15" thickBot="1" x14ac:dyDescent="0.35">
      <c r="B51" s="24">
        <v>112</v>
      </c>
      <c r="C51" s="25">
        <v>3.3</v>
      </c>
      <c r="D51" s="16">
        <f t="shared" si="5"/>
        <v>2065</v>
      </c>
      <c r="E51" s="23">
        <f t="shared" si="3"/>
        <v>-37477.683628284118</v>
      </c>
      <c r="F51" s="14">
        <f t="shared" si="7"/>
        <v>-11356.873826752764</v>
      </c>
      <c r="G51" s="14">
        <f t="shared" si="6"/>
        <v>-11357</v>
      </c>
      <c r="H51" s="14">
        <f t="shared" si="8"/>
        <v>0</v>
      </c>
      <c r="I51" s="13"/>
      <c r="J51" s="13">
        <v>7200</v>
      </c>
      <c r="K51" s="14">
        <f t="shared" si="1"/>
        <v>-33320.683628284118</v>
      </c>
      <c r="L51" s="36"/>
      <c r="M51" s="24">
        <v>103</v>
      </c>
      <c r="N51" s="25">
        <v>5.2</v>
      </c>
      <c r="O51" s="16">
        <f t="shared" si="10"/>
        <v>2065</v>
      </c>
      <c r="P51" s="23">
        <f t="shared" si="4"/>
        <v>157714.19413272056</v>
      </c>
      <c r="Q51" s="14">
        <f t="shared" si="11"/>
        <v>30329.652717830875</v>
      </c>
      <c r="R51" s="14">
        <f t="shared" si="12"/>
        <v>30330</v>
      </c>
      <c r="S51" s="14">
        <f t="shared" si="13"/>
        <v>30330</v>
      </c>
      <c r="T51" s="13"/>
      <c r="U51" s="13"/>
      <c r="V51" s="14">
        <f t="shared" si="2"/>
        <v>127384.19413272056</v>
      </c>
      <c r="W51" s="14"/>
      <c r="X51" s="39">
        <f t="shared" si="14"/>
        <v>30330</v>
      </c>
    </row>
    <row r="52" spans="2:24" ht="15" thickBot="1" x14ac:dyDescent="0.35">
      <c r="B52" s="24">
        <v>113</v>
      </c>
      <c r="C52" s="25">
        <v>3.1</v>
      </c>
      <c r="D52" s="16">
        <f t="shared" si="5"/>
        <v>2066</v>
      </c>
      <c r="E52" s="23">
        <f t="shared" si="3"/>
        <v>-35319.924645981169</v>
      </c>
      <c r="F52" s="14">
        <f t="shared" si="7"/>
        <v>-11393.524079348765</v>
      </c>
      <c r="G52" s="14">
        <f t="shared" si="6"/>
        <v>-11394</v>
      </c>
      <c r="H52" s="14">
        <f t="shared" si="8"/>
        <v>0</v>
      </c>
      <c r="I52" s="13"/>
      <c r="J52" s="13">
        <v>7200</v>
      </c>
      <c r="K52" s="14">
        <f t="shared" si="1"/>
        <v>-31125.924645981169</v>
      </c>
      <c r="L52" s="36"/>
      <c r="M52" s="24">
        <v>104</v>
      </c>
      <c r="N52" s="25">
        <v>4.9000000000000004</v>
      </c>
      <c r="O52" s="16">
        <f t="shared" si="10"/>
        <v>2066</v>
      </c>
      <c r="P52" s="23">
        <f t="shared" si="4"/>
        <v>135027.24578068379</v>
      </c>
      <c r="Q52" s="14">
        <f t="shared" si="11"/>
        <v>27556.580771568119</v>
      </c>
      <c r="R52" s="14">
        <f t="shared" si="12"/>
        <v>27557</v>
      </c>
      <c r="S52" s="14">
        <f t="shared" si="13"/>
        <v>27557</v>
      </c>
      <c r="T52" s="13"/>
      <c r="U52" s="13"/>
      <c r="V52" s="14">
        <f t="shared" si="2"/>
        <v>107470.24578068379</v>
      </c>
      <c r="W52" s="14"/>
      <c r="X52" s="39">
        <f t="shared" si="14"/>
        <v>27557</v>
      </c>
    </row>
    <row r="53" spans="2:24" ht="15" thickBot="1" x14ac:dyDescent="0.35">
      <c r="B53" s="24">
        <v>114</v>
      </c>
      <c r="C53" s="25">
        <v>3</v>
      </c>
      <c r="D53" s="16">
        <f t="shared" si="5"/>
        <v>2067</v>
      </c>
      <c r="E53" s="23">
        <f t="shared" si="3"/>
        <v>-32993.480124740039</v>
      </c>
      <c r="F53" s="14">
        <f t="shared" si="7"/>
        <v>-10997.826708246679</v>
      </c>
      <c r="G53" s="14">
        <f t="shared" si="6"/>
        <v>-10998</v>
      </c>
      <c r="H53" s="14">
        <f t="shared" si="8"/>
        <v>0</v>
      </c>
      <c r="I53" s="13"/>
      <c r="J53" s="13">
        <v>7200</v>
      </c>
      <c r="K53" s="14">
        <f t="shared" si="1"/>
        <v>-29195.480124740039</v>
      </c>
      <c r="L53" s="36"/>
      <c r="M53" s="24">
        <v>105</v>
      </c>
      <c r="N53" s="25">
        <v>4.5999999999999996</v>
      </c>
      <c r="O53" s="16">
        <f t="shared" si="10"/>
        <v>2067</v>
      </c>
      <c r="P53" s="23">
        <f t="shared" si="4"/>
        <v>113918.46052752483</v>
      </c>
      <c r="Q53" s="14">
        <f t="shared" si="11"/>
        <v>24764.882723374965</v>
      </c>
      <c r="R53" s="14">
        <f t="shared" si="12"/>
        <v>24765</v>
      </c>
      <c r="S53" s="14">
        <f t="shared" si="13"/>
        <v>24765</v>
      </c>
      <c r="T53" s="13"/>
      <c r="U53" s="13"/>
      <c r="V53" s="14">
        <f t="shared" si="2"/>
        <v>89153.460527524832</v>
      </c>
      <c r="W53" s="14"/>
      <c r="X53" s="39">
        <f t="shared" si="14"/>
        <v>24765</v>
      </c>
    </row>
    <row r="54" spans="2:24" ht="15" thickBot="1" x14ac:dyDescent="0.35">
      <c r="B54" s="24">
        <v>115</v>
      </c>
      <c r="C54" s="25">
        <v>2.9</v>
      </c>
      <c r="D54" s="16">
        <f t="shared" si="5"/>
        <v>2068</v>
      </c>
      <c r="E54" s="23">
        <f t="shared" si="3"/>
        <v>-30947.208932224443</v>
      </c>
      <c r="F54" s="14">
        <f t="shared" si="7"/>
        <v>-10671.451355939464</v>
      </c>
      <c r="G54" s="14">
        <f t="shared" si="6"/>
        <v>-10672</v>
      </c>
      <c r="H54" s="14">
        <f t="shared" si="8"/>
        <v>0</v>
      </c>
      <c r="I54" s="13"/>
      <c r="J54" s="13">
        <v>7200</v>
      </c>
      <c r="K54" s="14">
        <f t="shared" si="1"/>
        <v>-27475.208932224443</v>
      </c>
      <c r="L54" s="36"/>
      <c r="M54" s="24">
        <v>106</v>
      </c>
      <c r="N54" s="25">
        <v>4.3</v>
      </c>
      <c r="O54" s="16">
        <f t="shared" si="10"/>
        <v>2068</v>
      </c>
      <c r="P54" s="23">
        <f t="shared" si="4"/>
        <v>94502.668159176334</v>
      </c>
      <c r="Q54" s="14">
        <f t="shared" si="11"/>
        <v>21977.364688180543</v>
      </c>
      <c r="R54" s="14">
        <f t="shared" si="12"/>
        <v>21978</v>
      </c>
      <c r="S54" s="14">
        <f t="shared" si="13"/>
        <v>21978</v>
      </c>
      <c r="T54" s="13"/>
      <c r="U54" s="13"/>
      <c r="V54" s="14">
        <f t="shared" si="2"/>
        <v>72524.668159176334</v>
      </c>
      <c r="W54" s="14"/>
      <c r="X54" s="39">
        <f t="shared" si="14"/>
        <v>21978</v>
      </c>
    </row>
    <row r="55" spans="2:24" ht="15" thickBot="1" x14ac:dyDescent="0.35">
      <c r="B55" s="24">
        <v>116</v>
      </c>
      <c r="C55" s="25">
        <v>2.8</v>
      </c>
      <c r="D55" s="16">
        <f t="shared" si="5"/>
        <v>2069</v>
      </c>
      <c r="E55" s="23">
        <f t="shared" si="3"/>
        <v>-29123.72146815791</v>
      </c>
      <c r="F55" s="14">
        <f t="shared" si="7"/>
        <v>-10401.329095770683</v>
      </c>
      <c r="G55" s="14">
        <f t="shared" si="6"/>
        <v>-10402</v>
      </c>
      <c r="H55" s="14">
        <f t="shared" si="8"/>
        <v>0</v>
      </c>
      <c r="I55" s="13"/>
      <c r="J55" s="13">
        <v>7200</v>
      </c>
      <c r="K55" s="14">
        <f t="shared" si="1"/>
        <v>-25921.72146815791</v>
      </c>
      <c r="L55" s="36"/>
      <c r="M55" s="24">
        <v>107</v>
      </c>
      <c r="N55" s="25">
        <v>4.0999999999999996</v>
      </c>
      <c r="O55" s="16">
        <f t="shared" si="10"/>
        <v>2069</v>
      </c>
      <c r="P55" s="23">
        <f t="shared" si="4"/>
        <v>76876.148248726924</v>
      </c>
      <c r="Q55" s="14">
        <f t="shared" si="11"/>
        <v>18750.280060665104</v>
      </c>
      <c r="R55" s="14">
        <f t="shared" si="12"/>
        <v>18751</v>
      </c>
      <c r="S55" s="14">
        <f t="shared" si="13"/>
        <v>18751</v>
      </c>
      <c r="T55" s="13"/>
      <c r="U55" s="13"/>
      <c r="V55" s="14">
        <f t="shared" si="2"/>
        <v>58125.148248726924</v>
      </c>
      <c r="W55" s="14"/>
      <c r="X55" s="39">
        <f t="shared" si="14"/>
        <v>18751</v>
      </c>
    </row>
    <row r="56" spans="2:24" ht="15" thickBot="1" x14ac:dyDescent="0.35">
      <c r="B56" s="24">
        <v>117</v>
      </c>
      <c r="C56" s="25">
        <v>2.7</v>
      </c>
      <c r="D56" s="16">
        <f>+$E$5+B56</f>
        <v>2070</v>
      </c>
      <c r="E56" s="23">
        <f t="shared" si="3"/>
        <v>-27477.024756247385</v>
      </c>
      <c r="F56" s="14">
        <f>+E56/C56</f>
        <v>-10176.675835647178</v>
      </c>
      <c r="G56" s="14">
        <f t="shared" si="6"/>
        <v>-10177</v>
      </c>
      <c r="H56" s="14">
        <f t="shared" si="8"/>
        <v>0</v>
      </c>
      <c r="I56" s="13"/>
      <c r="J56" s="13">
        <v>7200</v>
      </c>
      <c r="K56" s="14">
        <f t="shared" si="1"/>
        <v>-24500.024756247385</v>
      </c>
      <c r="L56" s="36"/>
      <c r="M56" s="24">
        <v>108</v>
      </c>
      <c r="N56" s="25">
        <v>3.9</v>
      </c>
      <c r="O56" s="16">
        <f t="shared" si="10"/>
        <v>2070</v>
      </c>
      <c r="P56" s="23">
        <f t="shared" si="4"/>
        <v>61612.65714365054</v>
      </c>
      <c r="Q56" s="14">
        <f t="shared" si="11"/>
        <v>15798.117216320652</v>
      </c>
      <c r="R56" s="14">
        <f t="shared" si="12"/>
        <v>15799</v>
      </c>
      <c r="S56" s="14">
        <f t="shared" si="13"/>
        <v>15799</v>
      </c>
      <c r="T56" s="13"/>
      <c r="U56" s="13"/>
      <c r="V56" s="14">
        <f t="shared" si="2"/>
        <v>45813.65714365054</v>
      </c>
      <c r="W56" s="14"/>
      <c r="X56" s="39">
        <f t="shared" si="14"/>
        <v>15799</v>
      </c>
    </row>
    <row r="57" spans="2:24" ht="15" thickBot="1" x14ac:dyDescent="0.35">
      <c r="B57" s="24">
        <v>118</v>
      </c>
      <c r="C57" s="25">
        <v>2.5</v>
      </c>
      <c r="D57" s="16">
        <f>+$E$5+B57</f>
        <v>2071</v>
      </c>
      <c r="E57" s="23">
        <f t="shared" si="3"/>
        <v>-25970.026241622229</v>
      </c>
      <c r="F57" s="14">
        <f>+E57/C57</f>
        <v>-10388.010496648891</v>
      </c>
      <c r="G57" s="14">
        <f t="shared" si="6"/>
        <v>-10389</v>
      </c>
      <c r="H57" s="14">
        <f t="shared" si="8"/>
        <v>0</v>
      </c>
      <c r="I57" s="13"/>
      <c r="J57" s="13">
        <v>7200</v>
      </c>
      <c r="K57" s="14">
        <f t="shared" si="1"/>
        <v>-22781.026241622229</v>
      </c>
      <c r="L57" s="36"/>
      <c r="M57" s="24">
        <v>109</v>
      </c>
      <c r="N57" s="25">
        <v>3.7</v>
      </c>
      <c r="O57" s="16">
        <f t="shared" si="10"/>
        <v>2071</v>
      </c>
      <c r="P57" s="23">
        <f t="shared" si="4"/>
        <v>48562.476572269574</v>
      </c>
      <c r="Q57" s="14">
        <f t="shared" si="11"/>
        <v>13124.993668180965</v>
      </c>
      <c r="R57" s="14">
        <f t="shared" si="12"/>
        <v>13125</v>
      </c>
      <c r="S57" s="14">
        <f t="shared" si="13"/>
        <v>13125</v>
      </c>
      <c r="T57" s="13"/>
      <c r="U57" s="13"/>
      <c r="V57" s="14">
        <f t="shared" si="2"/>
        <v>35437.476572269574</v>
      </c>
      <c r="W57" s="14"/>
      <c r="X57" s="39">
        <f t="shared" si="14"/>
        <v>13125</v>
      </c>
    </row>
    <row r="58" spans="2:24" ht="15" thickBot="1" x14ac:dyDescent="0.35">
      <c r="B58" s="24">
        <v>119</v>
      </c>
      <c r="C58" s="25">
        <v>2.2999999999999998</v>
      </c>
      <c r="D58" s="16">
        <f>+$E$5+B58</f>
        <v>2072</v>
      </c>
      <c r="E58" s="23">
        <f t="shared" si="3"/>
        <v>-24147.887816119564</v>
      </c>
      <c r="F58" s="14">
        <f>+E58/C58</f>
        <v>-10499.08165918242</v>
      </c>
      <c r="G58" s="14">
        <f t="shared" si="6"/>
        <v>-10500</v>
      </c>
      <c r="H58" s="14">
        <f t="shared" si="8"/>
        <v>0</v>
      </c>
      <c r="I58" s="13"/>
      <c r="J58" s="13">
        <v>7200</v>
      </c>
      <c r="K58" s="14">
        <f t="shared" si="1"/>
        <v>-20847.887816119564</v>
      </c>
      <c r="L58" s="36"/>
      <c r="M58" s="24">
        <v>110</v>
      </c>
      <c r="N58" s="25">
        <v>3.5</v>
      </c>
      <c r="O58" s="16">
        <f t="shared" si="10"/>
        <v>2072</v>
      </c>
      <c r="P58" s="23">
        <f t="shared" si="4"/>
        <v>37563.725166605749</v>
      </c>
      <c r="Q58" s="14">
        <f t="shared" si="11"/>
        <v>10732.4929047445</v>
      </c>
      <c r="R58" s="14">
        <f t="shared" si="12"/>
        <v>10733</v>
      </c>
      <c r="S58" s="14">
        <f t="shared" si="13"/>
        <v>10733</v>
      </c>
      <c r="T58" s="13"/>
      <c r="U58" s="13"/>
      <c r="V58" s="14">
        <f t="shared" si="2"/>
        <v>26830.725166605749</v>
      </c>
      <c r="W58" s="14"/>
      <c r="X58" s="39">
        <f t="shared" si="14"/>
        <v>10733</v>
      </c>
    </row>
    <row r="59" spans="2:24" ht="15" thickBot="1" x14ac:dyDescent="0.35">
      <c r="B59" s="24">
        <v>120</v>
      </c>
      <c r="C59" s="31">
        <v>2</v>
      </c>
      <c r="D59" s="16">
        <f>+$E$5+B59</f>
        <v>2073</v>
      </c>
      <c r="E59" s="23">
        <f t="shared" si="3"/>
        <v>-22098.761085086739</v>
      </c>
      <c r="F59" s="14">
        <f>+E59/C59</f>
        <v>-11049.380542543369</v>
      </c>
      <c r="G59" s="14">
        <f t="shared" si="6"/>
        <v>-11050</v>
      </c>
      <c r="H59" s="14">
        <f t="shared" si="8"/>
        <v>0</v>
      </c>
      <c r="I59" s="13"/>
      <c r="J59" s="13">
        <v>7200</v>
      </c>
      <c r="K59" s="14">
        <f t="shared" si="1"/>
        <v>-18248.761085086739</v>
      </c>
      <c r="L59" s="36"/>
      <c r="M59" s="24">
        <v>111</v>
      </c>
      <c r="N59" s="25">
        <v>3.4</v>
      </c>
      <c r="O59" s="16">
        <f t="shared" si="10"/>
        <v>2073</v>
      </c>
      <c r="P59" s="23">
        <f t="shared" si="4"/>
        <v>28440.568676602095</v>
      </c>
      <c r="Q59" s="14">
        <f t="shared" si="11"/>
        <v>8364.8731401770874</v>
      </c>
      <c r="R59" s="14">
        <f t="shared" si="12"/>
        <v>8365</v>
      </c>
      <c r="S59" s="14">
        <f t="shared" si="13"/>
        <v>8365</v>
      </c>
      <c r="T59" s="13"/>
      <c r="U59" s="13"/>
      <c r="V59" s="14">
        <f t="shared" si="2"/>
        <v>20075.568676602095</v>
      </c>
      <c r="W59" s="14"/>
      <c r="X59" s="39">
        <f t="shared" si="14"/>
        <v>8365</v>
      </c>
    </row>
    <row r="60" spans="2:24" ht="15" thickBot="1" x14ac:dyDescent="0.35">
      <c r="M60" s="24">
        <v>112</v>
      </c>
      <c r="N60" s="25">
        <v>3.3</v>
      </c>
      <c r="O60" s="16">
        <f t="shared" si="10"/>
        <v>2074</v>
      </c>
      <c r="P60" s="23">
        <f t="shared" si="4"/>
        <v>21280.102797198222</v>
      </c>
      <c r="Q60" s="14">
        <f t="shared" si="11"/>
        <v>6448.5159991509763</v>
      </c>
      <c r="R60" s="14">
        <f t="shared" si="12"/>
        <v>6449</v>
      </c>
      <c r="S60" s="14">
        <f t="shared" si="13"/>
        <v>6449</v>
      </c>
      <c r="T60" s="13"/>
      <c r="U60" s="13"/>
      <c r="V60" s="14">
        <f t="shared" si="2"/>
        <v>14831.102797198222</v>
      </c>
      <c r="W60" s="14"/>
      <c r="X60" s="39">
        <f t="shared" si="14"/>
        <v>6449</v>
      </c>
    </row>
    <row r="61" spans="2:24" ht="15" thickBot="1" x14ac:dyDescent="0.35">
      <c r="M61" s="24">
        <v>113</v>
      </c>
      <c r="N61" s="25">
        <v>3.1</v>
      </c>
      <c r="O61" s="16">
        <f t="shared" si="10"/>
        <v>2075</v>
      </c>
      <c r="P61" s="23">
        <f t="shared" si="4"/>
        <v>15720.968965030117</v>
      </c>
      <c r="Q61" s="14">
        <f t="shared" si="11"/>
        <v>5071.2803113000373</v>
      </c>
      <c r="R61" s="14">
        <f t="shared" si="12"/>
        <v>5072</v>
      </c>
      <c r="S61" s="14">
        <f t="shared" si="13"/>
        <v>5072</v>
      </c>
      <c r="T61" s="13"/>
      <c r="U61" s="13"/>
      <c r="V61" s="14">
        <f t="shared" si="2"/>
        <v>10648.968965030117</v>
      </c>
      <c r="W61" s="14"/>
      <c r="X61" s="39">
        <f t="shared" si="14"/>
        <v>5072</v>
      </c>
    </row>
    <row r="62" spans="2:24" ht="15" thickBot="1" x14ac:dyDescent="0.35">
      <c r="M62" s="24">
        <v>114</v>
      </c>
      <c r="N62" s="25">
        <v>3</v>
      </c>
      <c r="O62" s="16">
        <f t="shared" si="10"/>
        <v>2076</v>
      </c>
      <c r="P62" s="23">
        <f t="shared" si="4"/>
        <v>11287.907102931924</v>
      </c>
      <c r="Q62" s="14">
        <f t="shared" si="11"/>
        <v>3762.6357009773078</v>
      </c>
      <c r="R62" s="14">
        <f t="shared" si="12"/>
        <v>3763</v>
      </c>
      <c r="S62" s="14">
        <f t="shared" si="13"/>
        <v>3763</v>
      </c>
      <c r="T62" s="13"/>
      <c r="U62" s="13"/>
      <c r="V62" s="14">
        <f t="shared" si="2"/>
        <v>7524.9071029319239</v>
      </c>
      <c r="W62" s="14"/>
      <c r="X62" s="39">
        <f t="shared" si="14"/>
        <v>3763</v>
      </c>
    </row>
    <row r="63" spans="2:24" ht="15" thickBot="1" x14ac:dyDescent="0.35">
      <c r="M63" s="24">
        <v>115</v>
      </c>
      <c r="N63" s="25">
        <v>2.9</v>
      </c>
      <c r="O63" s="16">
        <f t="shared" si="10"/>
        <v>2077</v>
      </c>
      <c r="P63" s="23">
        <f t="shared" si="4"/>
        <v>7976.4015291078395</v>
      </c>
      <c r="Q63" s="14">
        <f t="shared" si="11"/>
        <v>2750.483285899255</v>
      </c>
      <c r="R63" s="14">
        <f t="shared" si="12"/>
        <v>2751</v>
      </c>
      <c r="S63" s="14">
        <f t="shared" si="13"/>
        <v>2751</v>
      </c>
      <c r="T63" s="13"/>
      <c r="U63" s="13"/>
      <c r="V63" s="14">
        <f t="shared" si="2"/>
        <v>5225.4015291078395</v>
      </c>
      <c r="W63" s="14"/>
      <c r="X63" s="39">
        <f t="shared" si="14"/>
        <v>2751</v>
      </c>
    </row>
    <row r="64" spans="2:24" ht="15" thickBot="1" x14ac:dyDescent="0.35">
      <c r="M64" s="24">
        <v>116</v>
      </c>
      <c r="N64" s="25">
        <v>2.8</v>
      </c>
      <c r="O64" s="16">
        <f t="shared" si="10"/>
        <v>2078</v>
      </c>
      <c r="P64" s="23">
        <f t="shared" si="4"/>
        <v>5538.9256208543102</v>
      </c>
      <c r="Q64" s="14">
        <f t="shared" si="11"/>
        <v>1978.1877217336823</v>
      </c>
      <c r="R64" s="14">
        <f t="shared" si="12"/>
        <v>1979</v>
      </c>
      <c r="S64" s="14">
        <f t="shared" si="13"/>
        <v>1979</v>
      </c>
      <c r="T64" s="13"/>
      <c r="U64" s="13"/>
      <c r="V64" s="14">
        <f t="shared" si="2"/>
        <v>3559.9256208543102</v>
      </c>
      <c r="W64" s="14"/>
      <c r="X64" s="39">
        <f t="shared" si="14"/>
        <v>1979</v>
      </c>
    </row>
    <row r="65" spans="13:24" ht="15" thickBot="1" x14ac:dyDescent="0.35">
      <c r="M65" s="24">
        <v>117</v>
      </c>
      <c r="N65" s="25">
        <v>2.7</v>
      </c>
      <c r="O65" s="16">
        <f t="shared" si="10"/>
        <v>2079</v>
      </c>
      <c r="P65" s="23">
        <f t="shared" si="4"/>
        <v>3773.5211581055692</v>
      </c>
      <c r="Q65" s="14">
        <f t="shared" si="11"/>
        <v>1397.6004289279886</v>
      </c>
      <c r="R65" s="14">
        <f t="shared" si="12"/>
        <v>1398</v>
      </c>
      <c r="S65" s="14">
        <f t="shared" si="13"/>
        <v>1398</v>
      </c>
      <c r="T65" s="13"/>
      <c r="U65" s="13"/>
      <c r="V65" s="14">
        <f t="shared" si="2"/>
        <v>2375.5211581055692</v>
      </c>
      <c r="W65" s="14"/>
      <c r="X65" s="39">
        <f t="shared" si="14"/>
        <v>1398</v>
      </c>
    </row>
    <row r="66" spans="13:24" ht="15" thickBot="1" x14ac:dyDescent="0.35">
      <c r="M66" s="24">
        <v>118</v>
      </c>
      <c r="N66" s="25">
        <v>2.5</v>
      </c>
      <c r="O66" s="16">
        <f t="shared" si="10"/>
        <v>2080</v>
      </c>
      <c r="P66" s="23">
        <f t="shared" si="4"/>
        <v>2518.0524275919033</v>
      </c>
      <c r="Q66" s="14">
        <f t="shared" si="11"/>
        <v>1007.2209710367613</v>
      </c>
      <c r="R66" s="14">
        <f t="shared" si="12"/>
        <v>1008</v>
      </c>
      <c r="S66" s="14">
        <f t="shared" si="13"/>
        <v>1008</v>
      </c>
      <c r="T66" s="13"/>
      <c r="U66" s="13"/>
      <c r="V66" s="14">
        <f t="shared" si="2"/>
        <v>1510.0524275919033</v>
      </c>
      <c r="W66" s="14"/>
      <c r="X66" s="39">
        <f t="shared" si="14"/>
        <v>1008</v>
      </c>
    </row>
    <row r="67" spans="13:24" ht="15" thickBot="1" x14ac:dyDescent="0.35">
      <c r="M67" s="24">
        <v>119</v>
      </c>
      <c r="N67" s="25">
        <v>2.2999999999999998</v>
      </c>
      <c r="O67" s="16">
        <f t="shared" si="10"/>
        <v>2081</v>
      </c>
      <c r="P67" s="23">
        <f t="shared" si="4"/>
        <v>1600.6555732474176</v>
      </c>
      <c r="Q67" s="14">
        <f t="shared" si="11"/>
        <v>695.9372057597468</v>
      </c>
      <c r="R67" s="14">
        <f t="shared" si="12"/>
        <v>696</v>
      </c>
      <c r="S67" s="14">
        <f t="shared" si="13"/>
        <v>696</v>
      </c>
      <c r="T67" s="13"/>
      <c r="U67" s="13"/>
      <c r="V67" s="14">
        <f t="shared" si="2"/>
        <v>904.65557324741758</v>
      </c>
      <c r="W67" s="14"/>
      <c r="X67" s="39">
        <f t="shared" si="14"/>
        <v>696</v>
      </c>
    </row>
    <row r="68" spans="13:24" ht="15" thickBot="1" x14ac:dyDescent="0.35">
      <c r="M68" s="24">
        <v>120</v>
      </c>
      <c r="N68" s="31">
        <v>2</v>
      </c>
      <c r="O68" s="16">
        <f t="shared" si="10"/>
        <v>2082</v>
      </c>
      <c r="P68" s="23">
        <f t="shared" si="4"/>
        <v>958.93490764226271</v>
      </c>
      <c r="Q68" s="14">
        <f t="shared" si="11"/>
        <v>479.46745382113136</v>
      </c>
      <c r="R68" s="14">
        <f t="shared" si="12"/>
        <v>480</v>
      </c>
      <c r="S68" s="14">
        <f t="shared" si="13"/>
        <v>480</v>
      </c>
      <c r="T68" s="13"/>
      <c r="U68" s="13"/>
      <c r="V68" s="14">
        <f t="shared" si="2"/>
        <v>478.93490764226271</v>
      </c>
      <c r="W68" s="14"/>
      <c r="X68" s="39">
        <f t="shared" si="14"/>
        <v>480</v>
      </c>
    </row>
  </sheetData>
  <mergeCells count="2">
    <mergeCell ref="B5:B6"/>
    <mergeCell ref="M5:M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CB59B-7458-47C4-AB32-3C300344CE63}">
  <dimension ref="A4:N35"/>
  <sheetViews>
    <sheetView workbookViewId="0">
      <selection activeCell="J9" sqref="J9"/>
    </sheetView>
  </sheetViews>
  <sheetFormatPr defaultRowHeight="14.4" x14ac:dyDescent="0.3"/>
  <cols>
    <col min="1" max="1" width="25.109375" style="1" customWidth="1"/>
    <col min="2" max="2" width="19" style="1" customWidth="1"/>
    <col min="3" max="3" width="17.44140625" style="1" customWidth="1"/>
    <col min="4" max="4" width="16.109375" style="1" customWidth="1"/>
    <col min="5" max="5" width="11.5546875" bestFit="1" customWidth="1"/>
  </cols>
  <sheetData>
    <row r="4" spans="1:14" ht="21.6" thickBot="1" x14ac:dyDescent="0.55000000000000004">
      <c r="A4" s="9" t="s">
        <v>15</v>
      </c>
      <c r="B4" s="10" t="s">
        <v>14</v>
      </c>
      <c r="C4" s="10" t="s">
        <v>22</v>
      </c>
      <c r="D4" s="10" t="s">
        <v>18</v>
      </c>
      <c r="M4">
        <f>250*12</f>
        <v>3000</v>
      </c>
    </row>
    <row r="5" spans="1:14" x14ac:dyDescent="0.3">
      <c r="A5" s="1" t="s">
        <v>16</v>
      </c>
      <c r="B5" s="1">
        <v>50000</v>
      </c>
      <c r="M5">
        <f>+M4*2</f>
        <v>6000</v>
      </c>
    </row>
    <row r="6" spans="1:14" x14ac:dyDescent="0.3">
      <c r="A6" s="1" t="s">
        <v>14</v>
      </c>
      <c r="B6" s="1">
        <v>50000</v>
      </c>
    </row>
    <row r="7" spans="1:14" x14ac:dyDescent="0.3">
      <c r="A7" s="1" t="s">
        <v>25</v>
      </c>
      <c r="C7" s="1">
        <v>100000</v>
      </c>
      <c r="M7">
        <f>50*12</f>
        <v>600</v>
      </c>
    </row>
    <row r="8" spans="1:14" x14ac:dyDescent="0.3">
      <c r="A8" s="1" t="s">
        <v>17</v>
      </c>
      <c r="C8" s="1">
        <v>100000</v>
      </c>
      <c r="M8">
        <f>+M7+M7</f>
        <v>1200</v>
      </c>
      <c r="N8">
        <f>+M8+M5</f>
        <v>7200</v>
      </c>
    </row>
    <row r="9" spans="1:14" x14ac:dyDescent="0.3">
      <c r="A9" s="1" t="s">
        <v>26</v>
      </c>
      <c r="D9" s="1">
        <v>50000</v>
      </c>
    </row>
    <row r="10" spans="1:14" x14ac:dyDescent="0.3">
      <c r="A10" s="1" t="s">
        <v>18</v>
      </c>
      <c r="D10" s="1">
        <v>100000</v>
      </c>
    </row>
    <row r="16" spans="1:14" ht="15" thickBot="1" x14ac:dyDescent="0.35">
      <c r="A16" s="6" t="s">
        <v>20</v>
      </c>
      <c r="B16" s="7">
        <f>SUM(B4:B15)</f>
        <v>100000</v>
      </c>
      <c r="C16" s="7">
        <f>SUM(C4:C15)</f>
        <v>200000</v>
      </c>
      <c r="D16" s="7">
        <f>SUM(D4:D15)</f>
        <v>150000</v>
      </c>
      <c r="E16" s="3">
        <f>+D16+C16+B16</f>
        <v>450000</v>
      </c>
    </row>
    <row r="17" spans="1:5" ht="15" thickTop="1" x14ac:dyDescent="0.3">
      <c r="B17" s="11">
        <f>+B16/E16</f>
        <v>0.22222222222222221</v>
      </c>
      <c r="C17" s="11">
        <f>+C16/E16</f>
        <v>0.44444444444444442</v>
      </c>
      <c r="D17" s="11">
        <f>+D16/E16</f>
        <v>0.33333333333333331</v>
      </c>
    </row>
    <row r="20" spans="1:5" ht="21.6" thickBot="1" x14ac:dyDescent="0.55000000000000004">
      <c r="A20" s="8" t="s">
        <v>19</v>
      </c>
      <c r="B20" s="10" t="s">
        <v>14</v>
      </c>
      <c r="C20" s="10" t="s">
        <v>22</v>
      </c>
      <c r="D20" s="10" t="s">
        <v>18</v>
      </c>
    </row>
    <row r="21" spans="1:5" x14ac:dyDescent="0.3">
      <c r="A21" s="1" t="s">
        <v>27</v>
      </c>
      <c r="B21" s="1">
        <v>50000</v>
      </c>
    </row>
    <row r="22" spans="1:5" x14ac:dyDescent="0.3">
      <c r="A22" s="1" t="s">
        <v>25</v>
      </c>
      <c r="C22" s="1">
        <v>100000</v>
      </c>
    </row>
    <row r="23" spans="1:5" x14ac:dyDescent="0.3">
      <c r="A23" s="1" t="s">
        <v>17</v>
      </c>
      <c r="C23" s="1">
        <v>100000</v>
      </c>
    </row>
    <row r="24" spans="1:5" x14ac:dyDescent="0.3">
      <c r="A24" s="1" t="s">
        <v>26</v>
      </c>
      <c r="D24" s="1">
        <v>50000</v>
      </c>
    </row>
    <row r="25" spans="1:5" x14ac:dyDescent="0.3">
      <c r="A25" s="1" t="s">
        <v>18</v>
      </c>
      <c r="D25" s="1">
        <v>100000</v>
      </c>
    </row>
    <row r="31" spans="1:5" ht="15" thickBot="1" x14ac:dyDescent="0.35">
      <c r="A31" s="6" t="s">
        <v>20</v>
      </c>
      <c r="B31" s="7">
        <f>SUM(B20:B30)</f>
        <v>50000</v>
      </c>
      <c r="C31" s="7">
        <f>SUM(C20:C30)</f>
        <v>200000</v>
      </c>
      <c r="D31" s="7">
        <f>SUM(D20:D30)</f>
        <v>150000</v>
      </c>
      <c r="E31" s="3">
        <f>+D31+C31+B31</f>
        <v>400000</v>
      </c>
    </row>
    <row r="32" spans="1:5" ht="15" thickTop="1" x14ac:dyDescent="0.3">
      <c r="B32" s="11">
        <f>+B31/E31</f>
        <v>0.125</v>
      </c>
      <c r="C32" s="11">
        <f>+C31/E31</f>
        <v>0.5</v>
      </c>
      <c r="D32" s="11">
        <f>+D31/E31</f>
        <v>0.375</v>
      </c>
    </row>
    <row r="34" spans="1:5" ht="15" thickBot="1" x14ac:dyDescent="0.35">
      <c r="A34" s="7" t="s">
        <v>21</v>
      </c>
      <c r="B34" s="7">
        <f>+B31+B16</f>
        <v>150000</v>
      </c>
      <c r="C34" s="7">
        <f>+C31+C16</f>
        <v>400000</v>
      </c>
      <c r="D34" s="7">
        <f>+D31+D16</f>
        <v>300000</v>
      </c>
      <c r="E34" s="3">
        <f>+D34+C34+B34</f>
        <v>850000</v>
      </c>
    </row>
    <row r="35" spans="1:5" ht="15" thickTop="1" x14ac:dyDescent="0.3">
      <c r="B35" s="11">
        <f>+B34/E34</f>
        <v>0.17647058823529413</v>
      </c>
      <c r="C35" s="11">
        <f>+C34/E34</f>
        <v>0.47058823529411764</v>
      </c>
      <c r="D35" s="11">
        <f>+D34/E34</f>
        <v>0.35294117647058826</v>
      </c>
    </row>
  </sheetData>
  <sortState xmlns:xlrd2="http://schemas.microsoft.com/office/spreadsheetml/2017/richdata2" ref="A5:L6">
    <sortCondition ref="A5:A6"/>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RMD</vt:lpstr>
      <vt:lpstr>Investments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Loftis, Ronald</dc:creator>
  <cp:lastModifiedBy>James Hendrickson</cp:lastModifiedBy>
  <dcterms:created xsi:type="dcterms:W3CDTF">2021-10-18T14:27:49Z</dcterms:created>
  <dcterms:modified xsi:type="dcterms:W3CDTF">2022-06-04T14:11:57Z</dcterms:modified>
</cp:coreProperties>
</file>